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2.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worksheets/sheet1.xml" ContentType="application/vnd.openxmlformats-officedocument.spreadsheetml.worksheet+xml"/>
  <Override PartName="/xl/worksheets/sheet2.xml" ContentType="application/vnd.openxmlformats-officedocument.spreadsheetml.worksheet+xml"/>
  <Override PartName="/docProps/app.xml" ContentType="application/vnd.openxmlformats-officedocument.extended-propertie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https://hants-my.sharepoint.com/personal/csediajk_hants_gov_uk/Documents/My Documents/Virtual Schools - Vulnerable Children/QLA project/"/>
    </mc:Choice>
  </mc:AlternateContent>
  <xr:revisionPtr revIDLastSave="173" documentId="8_{F8829A79-7511-42D0-8C95-65C9FFBBBA2E}" xr6:coauthVersionLast="47" xr6:coauthVersionMax="47" xr10:uidLastSave="{D0EBFF74-A62A-49F6-A865-F8CEDF7D9F70}"/>
  <bookViews>
    <workbookView xWindow="-110" yWindow="-110" windowWidth="19420" windowHeight="10300" xr2:uid="{96F45583-37BC-4455-B745-7CE470E1AE00}"/>
  </bookViews>
  <sheets>
    <sheet name="Enter data here" sheetId="6" r:id="rId1"/>
    <sheet name="Explore individually here" sheetId="2" r:id="rId2"/>
    <sheet name="Individual child data tables" sheetId="4" r:id="rId3"/>
    <sheet name="Individual child visual charts" sheetId="5" r:id="rId4"/>
    <sheet name="Class data tables" sheetId="9" r:id="rId5"/>
    <sheet name="Class visual charts" sheetId="11" r:id="rId6"/>
  </sheets>
  <definedNames>
    <definedName name="_xlnm._FilterDatabase" localSheetId="0" hidden="1">'Enter data here'!$AP$1:$AU$1</definedName>
    <definedName name="children">'Enter data here'!$A$2:$A$40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U3" i="6" l="1"/>
  <c r="AU4" i="6"/>
  <c r="AU5" i="6"/>
  <c r="AU6" i="6"/>
  <c r="AU7" i="6"/>
  <c r="AU8" i="6"/>
  <c r="AU9" i="6"/>
  <c r="AU10" i="6"/>
  <c r="AU11" i="6"/>
  <c r="AU12" i="6"/>
  <c r="AU13" i="6"/>
  <c r="AU14" i="6"/>
  <c r="AU15" i="6"/>
  <c r="AU16" i="6"/>
  <c r="AU17" i="6"/>
  <c r="AU18" i="6"/>
  <c r="AU19" i="6"/>
  <c r="AU20" i="6"/>
  <c r="AU21" i="6"/>
  <c r="AU22" i="6"/>
  <c r="AU23" i="6"/>
  <c r="AU24" i="6"/>
  <c r="AU25" i="6"/>
  <c r="AU26" i="6"/>
  <c r="AU27" i="6"/>
  <c r="AU28" i="6"/>
  <c r="AU29" i="6"/>
  <c r="AU30" i="6"/>
  <c r="AU31" i="6"/>
  <c r="AU32" i="6"/>
  <c r="AU33" i="6"/>
  <c r="AU2" i="6"/>
  <c r="AR5" i="2"/>
  <c r="AQ5" i="2"/>
  <c r="AP5" i="2"/>
  <c r="I33" i="9"/>
  <c r="I32" i="9"/>
  <c r="I30" i="9"/>
  <c r="C30" i="9"/>
  <c r="B30" i="9"/>
  <c r="P22" i="9"/>
  <c r="F22" i="9"/>
  <c r="B19" i="9"/>
  <c r="P19" i="9"/>
  <c r="O19" i="9"/>
  <c r="N19" i="9"/>
  <c r="M19" i="9"/>
  <c r="L19" i="9"/>
  <c r="K19" i="9"/>
  <c r="J19" i="9"/>
  <c r="I19" i="9"/>
  <c r="H19" i="9"/>
  <c r="G19" i="9"/>
  <c r="F19" i="9"/>
  <c r="E19" i="9"/>
  <c r="D19" i="9"/>
  <c r="C19" i="9"/>
  <c r="C8" i="9"/>
  <c r="D8" i="9"/>
  <c r="E8" i="9"/>
  <c r="F8" i="9"/>
  <c r="C6" i="9"/>
  <c r="D6" i="9"/>
  <c r="E6" i="9"/>
  <c r="F6" i="9"/>
  <c r="AT5" i="2" l="1"/>
  <c r="AT4" i="6"/>
  <c r="AT5" i="6"/>
  <c r="AT6" i="6"/>
  <c r="AT7" i="6"/>
  <c r="AT8" i="6"/>
  <c r="AT9" i="6"/>
  <c r="AT10" i="6"/>
  <c r="AT11" i="6"/>
  <c r="AT12" i="6"/>
  <c r="AT13" i="6"/>
  <c r="AT14" i="6"/>
  <c r="AT15" i="6"/>
  <c r="AT16" i="6"/>
  <c r="AT17" i="6"/>
  <c r="AT18" i="6"/>
  <c r="AT19" i="6"/>
  <c r="AT20" i="6"/>
  <c r="AT21" i="6"/>
  <c r="AT22" i="6"/>
  <c r="AT23" i="6"/>
  <c r="AT24" i="6"/>
  <c r="AT25" i="6"/>
  <c r="AT26" i="6"/>
  <c r="AT27" i="6"/>
  <c r="AT28" i="6"/>
  <c r="AT29" i="6"/>
  <c r="AT30" i="6"/>
  <c r="AT31" i="6"/>
  <c r="AT32" i="6"/>
  <c r="AT33" i="6"/>
  <c r="Q22" i="4" l="1"/>
  <c r="P22" i="4"/>
  <c r="O22" i="4"/>
  <c r="D39" i="9" l="1"/>
  <c r="C44" i="9"/>
  <c r="C41" i="9"/>
  <c r="C39" i="9"/>
  <c r="B39" i="9"/>
  <c r="H33" i="9"/>
  <c r="G33" i="9"/>
  <c r="F33" i="9"/>
  <c r="D33" i="9"/>
  <c r="E33" i="9"/>
  <c r="C33" i="9"/>
  <c r="B33" i="9"/>
  <c r="I29" i="9"/>
  <c r="H29" i="9"/>
  <c r="G29" i="9"/>
  <c r="F29" i="9"/>
  <c r="E29" i="9"/>
  <c r="E30" i="9" s="1"/>
  <c r="D29" i="9"/>
  <c r="C29" i="9"/>
  <c r="B29" i="9"/>
  <c r="I27" i="9"/>
  <c r="H27" i="9"/>
  <c r="G27" i="9"/>
  <c r="F27" i="9"/>
  <c r="E27" i="9"/>
  <c r="E32" i="9" s="1"/>
  <c r="D27" i="9"/>
  <c r="C27" i="9"/>
  <c r="B27" i="9"/>
  <c r="B32" i="9" s="1"/>
  <c r="P23" i="9"/>
  <c r="O23" i="9"/>
  <c r="N23" i="9"/>
  <c r="M23" i="9"/>
  <c r="L23" i="9"/>
  <c r="K23" i="9"/>
  <c r="J23" i="9"/>
  <c r="I23" i="9"/>
  <c r="H23" i="9"/>
  <c r="G23" i="9"/>
  <c r="F23" i="9"/>
  <c r="E23" i="9"/>
  <c r="D23" i="9"/>
  <c r="C23" i="9"/>
  <c r="B23" i="9"/>
  <c r="P21" i="9"/>
  <c r="O21" i="9"/>
  <c r="N21" i="9"/>
  <c r="M21" i="9"/>
  <c r="L21" i="9"/>
  <c r="L22" i="9" s="1"/>
  <c r="K21" i="9"/>
  <c r="K22" i="9" s="1"/>
  <c r="J21" i="9"/>
  <c r="J22" i="9" s="1"/>
  <c r="I21" i="9"/>
  <c r="H21" i="9"/>
  <c r="G21" i="9"/>
  <c r="F21" i="9"/>
  <c r="E21" i="9"/>
  <c r="E22" i="9" s="1"/>
  <c r="D21" i="9"/>
  <c r="C21" i="9"/>
  <c r="C22" i="9" s="1"/>
  <c r="P18" i="9"/>
  <c r="O18" i="9"/>
  <c r="N18" i="9"/>
  <c r="M18" i="9"/>
  <c r="L18" i="9"/>
  <c r="K18" i="9"/>
  <c r="J18" i="9"/>
  <c r="I18" i="9"/>
  <c r="H18" i="9"/>
  <c r="G18" i="9"/>
  <c r="F18" i="9"/>
  <c r="E18" i="9"/>
  <c r="D18" i="9"/>
  <c r="C18" i="9"/>
  <c r="B21" i="9"/>
  <c r="B22" i="9" s="1"/>
  <c r="B18" i="9"/>
  <c r="F9" i="9" l="1"/>
  <c r="E9" i="9"/>
  <c r="D9" i="9"/>
  <c r="C9" i="9"/>
  <c r="B9" i="9"/>
  <c r="I26" i="4"/>
  <c r="H26" i="4"/>
  <c r="G26" i="4"/>
  <c r="F26" i="4"/>
  <c r="E26" i="4"/>
  <c r="D26" i="4"/>
  <c r="C26" i="4"/>
  <c r="B26" i="4"/>
  <c r="F24" i="4"/>
  <c r="C24" i="4"/>
  <c r="P18" i="4"/>
  <c r="O18" i="4"/>
  <c r="N18" i="4"/>
  <c r="M18" i="4"/>
  <c r="L18" i="4"/>
  <c r="K18" i="4"/>
  <c r="J18" i="4"/>
  <c r="I18" i="4"/>
  <c r="H18" i="4"/>
  <c r="H16" i="4"/>
  <c r="G18" i="4"/>
  <c r="F18" i="4"/>
  <c r="E18" i="4"/>
  <c r="D18" i="4"/>
  <c r="C18" i="4"/>
  <c r="B18" i="4"/>
  <c r="F7" i="4"/>
  <c r="F5" i="4"/>
  <c r="E7" i="4"/>
  <c r="D7" i="4"/>
  <c r="C7" i="4"/>
  <c r="B7" i="4"/>
  <c r="I7" i="2"/>
  <c r="B3" i="9"/>
  <c r="C3" i="9"/>
  <c r="D3" i="9"/>
  <c r="E3" i="9"/>
  <c r="F3" i="9"/>
  <c r="B5" i="9"/>
  <c r="C5" i="9"/>
  <c r="D5" i="9"/>
  <c r="E5" i="9"/>
  <c r="F5" i="9"/>
  <c r="B41" i="6"/>
  <c r="C40" i="6"/>
  <c r="D40" i="6"/>
  <c r="I16" i="4" s="1"/>
  <c r="E40" i="6"/>
  <c r="F20" i="9" s="1"/>
  <c r="F40" i="6"/>
  <c r="C7" i="9" s="1"/>
  <c r="G40" i="6"/>
  <c r="G24" i="4" s="1"/>
  <c r="H40" i="6"/>
  <c r="I40" i="6"/>
  <c r="D31" i="9" s="1"/>
  <c r="J40" i="6"/>
  <c r="K40" i="6"/>
  <c r="L40" i="6"/>
  <c r="M40" i="6"/>
  <c r="N40" i="6"/>
  <c r="O40" i="6"/>
  <c r="P40" i="6"/>
  <c r="Q40" i="6"/>
  <c r="R40" i="6"/>
  <c r="S40" i="6"/>
  <c r="T40" i="6"/>
  <c r="J20" i="9" s="1"/>
  <c r="U40" i="6"/>
  <c r="V40" i="6"/>
  <c r="W40" i="6"/>
  <c r="X40" i="6"/>
  <c r="Y40" i="6"/>
  <c r="C31" i="9" s="1"/>
  <c r="Z40" i="6"/>
  <c r="P20" i="9" s="1"/>
  <c r="AA40" i="6"/>
  <c r="E24" i="4" s="1"/>
  <c r="AB40" i="6"/>
  <c r="O20" i="9" s="1"/>
  <c r="AC40" i="6"/>
  <c r="AD40" i="6"/>
  <c r="AE40" i="6"/>
  <c r="AF40" i="6"/>
  <c r="L16" i="4" s="1"/>
  <c r="AG40" i="6"/>
  <c r="AH40" i="6"/>
  <c r="AI40" i="6"/>
  <c r="AJ40" i="6"/>
  <c r="AK40" i="6"/>
  <c r="AL40" i="6"/>
  <c r="K20" i="9" s="1"/>
  <c r="AM40" i="6"/>
  <c r="AN40" i="6"/>
  <c r="AO40" i="6"/>
  <c r="B40" i="6"/>
  <c r="N20" i="9" s="1"/>
  <c r="AP3" i="6" a="1"/>
  <c r="AP3" i="6"/>
  <c r="AQ3" i="6" a="1"/>
  <c r="AQ3" i="6"/>
  <c r="AR3" i="6" a="1"/>
  <c r="AR3" i="6" s="1"/>
  <c r="AP4" i="6" a="1"/>
  <c r="AP4" i="6" s="1"/>
  <c r="AQ4" i="6" a="1"/>
  <c r="AQ4" i="6"/>
  <c r="AR4" i="6" a="1"/>
  <c r="AR4" i="6"/>
  <c r="AP5" i="6" a="1"/>
  <c r="AP5" i="6"/>
  <c r="AQ5" i="6" a="1"/>
  <c r="AQ5" i="6"/>
  <c r="AR5" i="6" a="1"/>
  <c r="AR5" i="6" s="1"/>
  <c r="AP6" i="6" a="1"/>
  <c r="AP6" i="6" s="1"/>
  <c r="AQ6" i="6" a="1"/>
  <c r="AQ6" i="6"/>
  <c r="AR6" i="6" a="1"/>
  <c r="AR6" i="6"/>
  <c r="AP7" i="6" a="1"/>
  <c r="AP7" i="6"/>
  <c r="AQ7" i="6" a="1"/>
  <c r="AQ7" i="6"/>
  <c r="AR7" i="6" a="1"/>
  <c r="AR7" i="6" s="1"/>
  <c r="AP8" i="6" a="1"/>
  <c r="AP8" i="6" s="1"/>
  <c r="AQ8" i="6" a="1"/>
  <c r="AQ8" i="6"/>
  <c r="AR8" i="6" a="1"/>
  <c r="AR8" i="6"/>
  <c r="AP9" i="6" a="1"/>
  <c r="AP9" i="6"/>
  <c r="AQ9" i="6" a="1"/>
  <c r="AQ9" i="6"/>
  <c r="AR9" i="6" a="1"/>
  <c r="AR9" i="6" s="1"/>
  <c r="AP10" i="6" a="1"/>
  <c r="AP10" i="6" s="1"/>
  <c r="AQ10" i="6" a="1"/>
  <c r="AQ10" i="6"/>
  <c r="AR10" i="6" a="1"/>
  <c r="AR10" i="6"/>
  <c r="AP11" i="6" a="1"/>
  <c r="AP11" i="6"/>
  <c r="AQ11" i="6" a="1"/>
  <c r="AQ11" i="6"/>
  <c r="AR11" i="6" a="1"/>
  <c r="AR11" i="6" s="1"/>
  <c r="AP12" i="6" a="1"/>
  <c r="AP12" i="6" s="1"/>
  <c r="AQ12" i="6" a="1"/>
  <c r="AQ12" i="6"/>
  <c r="AR12" i="6" a="1"/>
  <c r="AR12" i="6"/>
  <c r="AP13" i="6" a="1"/>
  <c r="AP13" i="6"/>
  <c r="AQ13" i="6" a="1"/>
  <c r="AQ13" i="6"/>
  <c r="AR13" i="6" a="1"/>
  <c r="AR13" i="6" s="1"/>
  <c r="AP14" i="6" a="1"/>
  <c r="AP14" i="6" s="1"/>
  <c r="AQ14" i="6" a="1"/>
  <c r="AQ14" i="6"/>
  <c r="AR14" i="6" a="1"/>
  <c r="AR14" i="6"/>
  <c r="AP15" i="6" a="1"/>
  <c r="AP15" i="6"/>
  <c r="AQ15" i="6" a="1"/>
  <c r="AQ15" i="6"/>
  <c r="AR15" i="6" a="1"/>
  <c r="AR15" i="6" s="1"/>
  <c r="AP16" i="6" a="1"/>
  <c r="AP16" i="6" s="1"/>
  <c r="AQ16" i="6" a="1"/>
  <c r="AQ16" i="6"/>
  <c r="AR16" i="6" a="1"/>
  <c r="AR16" i="6"/>
  <c r="AP17" i="6" a="1"/>
  <c r="AP17" i="6"/>
  <c r="AQ17" i="6" a="1"/>
  <c r="AQ17" i="6"/>
  <c r="AR17" i="6" a="1"/>
  <c r="AR17" i="6" s="1"/>
  <c r="AP18" i="6" a="1"/>
  <c r="AP18" i="6" s="1"/>
  <c r="AQ18" i="6" a="1"/>
  <c r="AQ18" i="6"/>
  <c r="AR18" i="6" a="1"/>
  <c r="AR18" i="6"/>
  <c r="AP19" i="6" a="1"/>
  <c r="AP19" i="6"/>
  <c r="AQ19" i="6" a="1"/>
  <c r="AQ19" i="6"/>
  <c r="AR19" i="6" a="1"/>
  <c r="AR19" i="6" s="1"/>
  <c r="AP20" i="6" a="1"/>
  <c r="AP20" i="6" s="1"/>
  <c r="AQ20" i="6" a="1"/>
  <c r="AQ20" i="6"/>
  <c r="AR20" i="6" a="1"/>
  <c r="AR20" i="6"/>
  <c r="AP21" i="6" a="1"/>
  <c r="AP21" i="6"/>
  <c r="AQ21" i="6" a="1"/>
  <c r="AQ21" i="6"/>
  <c r="AR21" i="6" a="1"/>
  <c r="AR21" i="6" s="1"/>
  <c r="AP22" i="6" a="1"/>
  <c r="AP22" i="6" s="1"/>
  <c r="AQ22" i="6" a="1"/>
  <c r="AQ22" i="6"/>
  <c r="AR22" i="6" a="1"/>
  <c r="AR22" i="6"/>
  <c r="AP23" i="6" a="1"/>
  <c r="AP23" i="6"/>
  <c r="AQ23" i="6" a="1"/>
  <c r="AQ23" i="6"/>
  <c r="AR23" i="6" a="1"/>
  <c r="AR23" i="6" s="1"/>
  <c r="AP24" i="6" a="1"/>
  <c r="AP24" i="6" s="1"/>
  <c r="AQ24" i="6" a="1"/>
  <c r="AQ24" i="6"/>
  <c r="AR24" i="6" a="1"/>
  <c r="AR24" i="6"/>
  <c r="AP25" i="6" a="1"/>
  <c r="AP25" i="6"/>
  <c r="AQ25" i="6" a="1"/>
  <c r="AQ25" i="6"/>
  <c r="AR25" i="6" a="1"/>
  <c r="AR25" i="6" s="1"/>
  <c r="AP26" i="6" a="1"/>
  <c r="AP26" i="6" s="1"/>
  <c r="AQ26" i="6" a="1"/>
  <c r="AQ26" i="6"/>
  <c r="AR26" i="6" a="1"/>
  <c r="AR26" i="6"/>
  <c r="AP27" i="6" a="1"/>
  <c r="AP27" i="6"/>
  <c r="AQ27" i="6" a="1"/>
  <c r="AQ27" i="6"/>
  <c r="AR27" i="6" a="1"/>
  <c r="AR27" i="6" s="1"/>
  <c r="AP28" i="6" a="1"/>
  <c r="AP28" i="6" s="1"/>
  <c r="AQ28" i="6" a="1"/>
  <c r="AQ28" i="6"/>
  <c r="AR28" i="6" a="1"/>
  <c r="AR28" i="6"/>
  <c r="AP29" i="6" a="1"/>
  <c r="AP29" i="6"/>
  <c r="AQ29" i="6" a="1"/>
  <c r="AQ29" i="6"/>
  <c r="AR29" i="6" a="1"/>
  <c r="AR29" i="6" s="1"/>
  <c r="AP30" i="6" a="1"/>
  <c r="AP30" i="6" s="1"/>
  <c r="AQ30" i="6" a="1"/>
  <c r="AQ30" i="6"/>
  <c r="AR30" i="6" a="1"/>
  <c r="AR30" i="6"/>
  <c r="AP31" i="6" a="1"/>
  <c r="AP31" i="6"/>
  <c r="AQ31" i="6" a="1"/>
  <c r="AQ31" i="6"/>
  <c r="AR31" i="6" a="1"/>
  <c r="AR31" i="6" s="1"/>
  <c r="AP32" i="6" a="1"/>
  <c r="AP32" i="6" s="1"/>
  <c r="AQ32" i="6" a="1"/>
  <c r="AQ32" i="6"/>
  <c r="AR32" i="6" a="1"/>
  <c r="AR32" i="6"/>
  <c r="AP33" i="6" a="1"/>
  <c r="AP33" i="6"/>
  <c r="AQ33" i="6" a="1"/>
  <c r="AQ33" i="6"/>
  <c r="AR33" i="6" a="1"/>
  <c r="AR33" i="6" s="1"/>
  <c r="AR2" i="6" a="1"/>
  <c r="AR2" i="6" s="1"/>
  <c r="AQ2" i="6" a="1"/>
  <c r="AQ2" i="6" s="1"/>
  <c r="AP2" i="6" a="1"/>
  <c r="AP2" i="6" s="1"/>
  <c r="F16" i="4" l="1"/>
  <c r="B7" i="9"/>
  <c r="H24" i="4"/>
  <c r="D7" i="9"/>
  <c r="E7" i="9"/>
  <c r="M16" i="4"/>
  <c r="F7" i="9"/>
  <c r="B16" i="4"/>
  <c r="G31" i="9"/>
  <c r="B20" i="9"/>
  <c r="C20" i="9"/>
  <c r="H31" i="9"/>
  <c r="L20" i="9"/>
  <c r="E31" i="9"/>
  <c r="C5" i="4"/>
  <c r="C16" i="4"/>
  <c r="O16" i="4"/>
  <c r="D24" i="4"/>
  <c r="G20" i="9"/>
  <c r="G16" i="4"/>
  <c r="I24" i="4"/>
  <c r="D5" i="4"/>
  <c r="N16" i="4"/>
  <c r="D20" i="9"/>
  <c r="B31" i="9"/>
  <c r="E20" i="9"/>
  <c r="E5" i="4"/>
  <c r="D16" i="4"/>
  <c r="J16" i="4"/>
  <c r="I20" i="9"/>
  <c r="I31" i="9"/>
  <c r="B5" i="4"/>
  <c r="P16" i="4"/>
  <c r="M20" i="9"/>
  <c r="F31" i="9"/>
  <c r="H20" i="9"/>
  <c r="E16" i="4"/>
  <c r="K16" i="4"/>
  <c r="B24" i="4"/>
  <c r="AE7" i="2"/>
  <c r="AE6" i="2" s="1"/>
  <c r="AF7" i="2"/>
  <c r="AF6" i="2" s="1"/>
  <c r="AG7" i="2"/>
  <c r="AG6" i="2" s="1"/>
  <c r="AH7" i="2"/>
  <c r="AH6" i="2" s="1"/>
  <c r="AI7" i="2"/>
  <c r="AI6" i="2" s="1"/>
  <c r="AJ7" i="2"/>
  <c r="AJ6" i="2" s="1"/>
  <c r="AK7" i="2"/>
  <c r="AK6" i="2" s="1"/>
  <c r="AL7" i="2"/>
  <c r="AM7" i="2"/>
  <c r="AM6" i="2" s="1"/>
  <c r="AN7" i="2"/>
  <c r="AN6" i="2" s="1"/>
  <c r="AO7" i="2"/>
  <c r="AO6" i="2" s="1"/>
  <c r="AD7" i="2"/>
  <c r="AD6" i="2" s="1"/>
  <c r="Q7" i="2"/>
  <c r="Q6" i="2" s="1"/>
  <c r="R7" i="2"/>
  <c r="S7" i="2"/>
  <c r="S6" i="2" s="1"/>
  <c r="T7" i="2"/>
  <c r="U7" i="2"/>
  <c r="U6" i="2" s="1"/>
  <c r="V7" i="2"/>
  <c r="V6" i="2" s="1"/>
  <c r="W7" i="2"/>
  <c r="W6" i="2" s="1"/>
  <c r="X7" i="2"/>
  <c r="Y7" i="2"/>
  <c r="Y6" i="2" s="1"/>
  <c r="Z7" i="2"/>
  <c r="AA7" i="2"/>
  <c r="AB7" i="2"/>
  <c r="AC7" i="2"/>
  <c r="P7" i="2"/>
  <c r="P6" i="2" s="1"/>
  <c r="N7" i="2"/>
  <c r="O7" i="2"/>
  <c r="C17" i="4" s="1"/>
  <c r="C42" i="6"/>
  <c r="D42" i="6"/>
  <c r="E42" i="6"/>
  <c r="F42" i="6"/>
  <c r="G42" i="6"/>
  <c r="H42" i="6"/>
  <c r="I42" i="6"/>
  <c r="D22" i="9" s="1"/>
  <c r="J42" i="6"/>
  <c r="K42" i="6"/>
  <c r="L42" i="6"/>
  <c r="M42" i="6"/>
  <c r="N42" i="6"/>
  <c r="O42" i="6"/>
  <c r="P42" i="6"/>
  <c r="Q42" i="6"/>
  <c r="R42" i="6"/>
  <c r="S42" i="6"/>
  <c r="T42" i="6"/>
  <c r="U42" i="6"/>
  <c r="V42" i="6"/>
  <c r="W42" i="6"/>
  <c r="X42" i="6"/>
  <c r="Y42" i="6"/>
  <c r="Z42" i="6"/>
  <c r="AA42" i="6"/>
  <c r="AB42" i="6"/>
  <c r="AC42" i="6"/>
  <c r="AD42" i="6"/>
  <c r="AE42" i="6"/>
  <c r="AF42" i="6"/>
  <c r="AG42" i="6"/>
  <c r="AH42" i="6"/>
  <c r="AI42" i="6"/>
  <c r="AJ42" i="6"/>
  <c r="AK42" i="6"/>
  <c r="AL42" i="6"/>
  <c r="AM42" i="6"/>
  <c r="AN42" i="6"/>
  <c r="AO42" i="6"/>
  <c r="O22" i="9" s="1"/>
  <c r="B42" i="6"/>
  <c r="B36" i="6" a="1"/>
  <c r="B36" i="6" s="1"/>
  <c r="P36" i="6" a="1"/>
  <c r="P36" i="6" s="1"/>
  <c r="Q36" i="6" a="1"/>
  <c r="Q36" i="6" s="1"/>
  <c r="R36" i="6" a="1"/>
  <c r="R36" i="6" s="1"/>
  <c r="S36" i="6" a="1"/>
  <c r="S36" i="6" s="1"/>
  <c r="T36" i="6" a="1"/>
  <c r="T36" i="6" s="1"/>
  <c r="U36" i="6" a="1"/>
  <c r="U36" i="6" s="1"/>
  <c r="V36" i="6" a="1"/>
  <c r="V36" i="6" s="1"/>
  <c r="W36" i="6" a="1"/>
  <c r="W36" i="6" s="1"/>
  <c r="X36" i="6" a="1"/>
  <c r="X36" i="6" s="1"/>
  <c r="Y36" i="6" a="1"/>
  <c r="Y36" i="6" s="1"/>
  <c r="Z36" i="6" a="1"/>
  <c r="Z36" i="6" s="1"/>
  <c r="AA36" i="6" a="1"/>
  <c r="AA36" i="6"/>
  <c r="AB36" i="6" a="1"/>
  <c r="AB36" i="6" s="1"/>
  <c r="AC36" i="6" a="1"/>
  <c r="AC36" i="6" s="1"/>
  <c r="AD36" i="6" a="1"/>
  <c r="AD36" i="6" s="1"/>
  <c r="AE36" i="6" a="1"/>
  <c r="AE36" i="6" s="1"/>
  <c r="AF36" i="6" a="1"/>
  <c r="AF36" i="6" s="1"/>
  <c r="AG36" i="6" a="1"/>
  <c r="AG36" i="6"/>
  <c r="AH36" i="6" a="1"/>
  <c r="AH36" i="6" s="1"/>
  <c r="AI36" i="6" a="1"/>
  <c r="AI36" i="6" s="1"/>
  <c r="AJ36" i="6" a="1"/>
  <c r="AJ36" i="6" s="1"/>
  <c r="AK36" i="6" a="1"/>
  <c r="AK36" i="6" s="1"/>
  <c r="AL36" i="6" a="1"/>
  <c r="AL36" i="6" s="1"/>
  <c r="AM36" i="6" a="1"/>
  <c r="AM36" i="6" s="1"/>
  <c r="AN36" i="6" a="1"/>
  <c r="AN36" i="6" s="1"/>
  <c r="AO36" i="6" a="1"/>
  <c r="AO36" i="6" s="1"/>
  <c r="C36" i="6" a="1"/>
  <c r="C36" i="6" s="1"/>
  <c r="D36" i="6" a="1"/>
  <c r="D36" i="6" s="1"/>
  <c r="E36" i="6" a="1"/>
  <c r="E36" i="6" s="1"/>
  <c r="F36" i="6" a="1"/>
  <c r="F36" i="6" s="1"/>
  <c r="G36" i="6" a="1"/>
  <c r="G36" i="6"/>
  <c r="H36" i="6" a="1"/>
  <c r="H36" i="6" s="1"/>
  <c r="I36" i="6" a="1"/>
  <c r="I36" i="6" s="1"/>
  <c r="J36" i="6" a="1"/>
  <c r="J36" i="6" s="1"/>
  <c r="K36" i="6" a="1"/>
  <c r="K36" i="6" s="1"/>
  <c r="L36" i="6" a="1"/>
  <c r="L36" i="6" s="1"/>
  <c r="M36" i="6" a="1"/>
  <c r="M36" i="6" s="1"/>
  <c r="N36" i="6" a="1"/>
  <c r="N36" i="6"/>
  <c r="O36" i="6" a="1"/>
  <c r="O36" i="6" s="1"/>
  <c r="D41" i="9" l="1"/>
  <c r="D44" i="9"/>
  <c r="AC6" i="2"/>
  <c r="AR7" i="2"/>
  <c r="Q25" i="4" s="1"/>
  <c r="AQ7" i="2"/>
  <c r="P25" i="4" s="1"/>
  <c r="B8" i="9"/>
  <c r="H22" i="9"/>
  <c r="F32" i="9"/>
  <c r="F30" i="9"/>
  <c r="B6" i="9"/>
  <c r="D32" i="9"/>
  <c r="G22" i="9"/>
  <c r="D30" i="9"/>
  <c r="C32" i="9"/>
  <c r="I22" i="9"/>
  <c r="G32" i="9"/>
  <c r="M22" i="9"/>
  <c r="G30" i="9"/>
  <c r="E44" i="9"/>
  <c r="B44" i="9"/>
  <c r="N22" i="9"/>
  <c r="H32" i="9"/>
  <c r="B41" i="9"/>
  <c r="H30" i="9"/>
  <c r="D17" i="4"/>
  <c r="B6" i="4"/>
  <c r="R6" i="2"/>
  <c r="B17" i="4"/>
  <c r="I25" i="4"/>
  <c r="O17" i="4"/>
  <c r="AB6" i="2"/>
  <c r="AA6" i="2"/>
  <c r="L17" i="4"/>
  <c r="E25" i="4"/>
  <c r="T6" i="2"/>
  <c r="J15" i="4" s="1"/>
  <c r="J17" i="4"/>
  <c r="Z6" i="2"/>
  <c r="F6" i="4"/>
  <c r="P17" i="4"/>
  <c r="X6" i="2"/>
  <c r="E17" i="4"/>
  <c r="B25" i="4"/>
  <c r="AL6" i="2"/>
  <c r="K17" i="4"/>
  <c r="D6" i="4"/>
  <c r="E41" i="9"/>
  <c r="AR6" i="2" l="1"/>
  <c r="Q23" i="4" s="1"/>
  <c r="B15" i="4"/>
  <c r="F4" i="4"/>
  <c r="P15" i="4"/>
  <c r="E23" i="4"/>
  <c r="L15" i="4"/>
  <c r="I23" i="4"/>
  <c r="O15" i="4"/>
  <c r="B23" i="4"/>
  <c r="E15" i="4"/>
  <c r="D4" i="4"/>
  <c r="K15" i="4"/>
  <c r="AS3" i="6"/>
  <c r="AT3" i="6" s="1"/>
  <c r="AS6" i="6"/>
  <c r="AS15" i="6"/>
  <c r="AS20" i="6"/>
  <c r="AS21" i="6"/>
  <c r="AS22" i="6"/>
  <c r="AS23" i="6"/>
  <c r="AS24" i="6"/>
  <c r="AS25" i="6"/>
  <c r="AS26" i="6"/>
  <c r="AS27" i="6"/>
  <c r="AS28" i="6"/>
  <c r="AS29" i="6"/>
  <c r="AS30" i="6"/>
  <c r="AS31" i="6"/>
  <c r="AS32" i="6"/>
  <c r="AS33" i="6"/>
  <c r="E40" i="9"/>
  <c r="E42" i="9" s="1"/>
  <c r="E38" i="9"/>
  <c r="E45" i="9" s="1"/>
  <c r="D38" i="9"/>
  <c r="D45" i="9" s="1"/>
  <c r="D40" i="9"/>
  <c r="D42" i="9" s="1"/>
  <c r="C40" i="9"/>
  <c r="C42" i="9" s="1"/>
  <c r="B40" i="9"/>
  <c r="B42" i="9" s="1"/>
  <c r="C38" i="9"/>
  <c r="C45" i="9" s="1"/>
  <c r="B38" i="9"/>
  <c r="B45" i="9" s="1"/>
  <c r="C41" i="6"/>
  <c r="D41" i="6"/>
  <c r="E41" i="6"/>
  <c r="F41" i="6"/>
  <c r="G41" i="6"/>
  <c r="H41" i="6"/>
  <c r="I41" i="6"/>
  <c r="J41" i="6"/>
  <c r="K41" i="6"/>
  <c r="L41" i="6"/>
  <c r="L43" i="6" s="1"/>
  <c r="L45" i="6" s="1"/>
  <c r="M41" i="6"/>
  <c r="N41" i="6"/>
  <c r="O41" i="6"/>
  <c r="P41" i="6"/>
  <c r="Q41" i="6"/>
  <c r="R41" i="6"/>
  <c r="S41" i="6"/>
  <c r="T41" i="6"/>
  <c r="U41" i="6"/>
  <c r="V41" i="6"/>
  <c r="W41" i="6"/>
  <c r="X41" i="6"/>
  <c r="Y41" i="6"/>
  <c r="Z41" i="6"/>
  <c r="AA41" i="6"/>
  <c r="AB41" i="6"/>
  <c r="AC41" i="6"/>
  <c r="AD41" i="6"/>
  <c r="AE41" i="6"/>
  <c r="AF41" i="6"/>
  <c r="AG41" i="6"/>
  <c r="AH41" i="6"/>
  <c r="AI41" i="6"/>
  <c r="AJ41" i="6"/>
  <c r="AK41" i="6"/>
  <c r="AL41" i="6"/>
  <c r="AM41" i="6"/>
  <c r="AN41" i="6"/>
  <c r="AO41" i="6"/>
  <c r="AR34" i="6"/>
  <c r="AQ34" i="6"/>
  <c r="AP34" i="6"/>
  <c r="C35" i="6"/>
  <c r="D35" i="6"/>
  <c r="E35" i="6"/>
  <c r="F35" i="6"/>
  <c r="G35" i="6"/>
  <c r="H35" i="6"/>
  <c r="I35" i="6"/>
  <c r="J35" i="6"/>
  <c r="K35" i="6"/>
  <c r="L35" i="6"/>
  <c r="M35" i="6"/>
  <c r="N35" i="6"/>
  <c r="O35" i="6"/>
  <c r="O37" i="6" s="1"/>
  <c r="O39" i="6" s="1"/>
  <c r="P35" i="6"/>
  <c r="Q35" i="6"/>
  <c r="R35" i="6"/>
  <c r="S35" i="6"/>
  <c r="T35" i="6"/>
  <c r="U35" i="6"/>
  <c r="V35" i="6"/>
  <c r="W35" i="6"/>
  <c r="X35" i="6"/>
  <c r="Y35" i="6"/>
  <c r="Z35" i="6"/>
  <c r="AA35" i="6"/>
  <c r="AB35" i="6"/>
  <c r="AC35" i="6"/>
  <c r="AD35" i="6"/>
  <c r="AE35" i="6"/>
  <c r="AF35" i="6"/>
  <c r="AG35" i="6"/>
  <c r="AH35" i="6"/>
  <c r="AI35" i="6"/>
  <c r="AJ35" i="6"/>
  <c r="AK35" i="6"/>
  <c r="AL35" i="6"/>
  <c r="AM35" i="6"/>
  <c r="AN35" i="6"/>
  <c r="AO35" i="6"/>
  <c r="B35" i="6"/>
  <c r="N6" i="2"/>
  <c r="AQ6" i="2" s="1"/>
  <c r="P23" i="4" s="1"/>
  <c r="O6" i="2"/>
  <c r="C15" i="4" s="1"/>
  <c r="B7" i="2"/>
  <c r="H25" i="4" l="1"/>
  <c r="N17" i="4"/>
  <c r="C7" i="2"/>
  <c r="B6" i="2"/>
  <c r="Z8" i="2"/>
  <c r="AJ8" i="2"/>
  <c r="T8" i="2"/>
  <c r="AI8" i="2"/>
  <c r="AN8" i="2"/>
  <c r="AH8" i="2"/>
  <c r="AB8" i="2"/>
  <c r="AA8" i="2"/>
  <c r="AD8" i="2"/>
  <c r="AS19" i="6"/>
  <c r="AS9" i="6"/>
  <c r="AM37" i="6"/>
  <c r="AM39" i="6" s="1"/>
  <c r="AS12" i="6"/>
  <c r="AM43" i="6"/>
  <c r="AM45" i="6" s="1"/>
  <c r="AS2" i="6"/>
  <c r="AS10" i="6"/>
  <c r="AS18" i="6"/>
  <c r="AS16" i="6"/>
  <c r="AS14" i="6"/>
  <c r="T43" i="6"/>
  <c r="T45" i="6" s="1"/>
  <c r="AS11" i="6"/>
  <c r="V43" i="6"/>
  <c r="V45" i="6" s="1"/>
  <c r="AS5" i="6"/>
  <c r="AS8" i="6"/>
  <c r="AS4" i="6"/>
  <c r="AS7" i="6"/>
  <c r="AS17" i="6"/>
  <c r="AS13" i="6"/>
  <c r="AF43" i="6"/>
  <c r="AF45" i="6" s="1"/>
  <c r="N37" i="6"/>
  <c r="N39" i="6" s="1"/>
  <c r="AH43" i="6"/>
  <c r="AH45" i="6" s="1"/>
  <c r="C37" i="6"/>
  <c r="C39" i="6" s="1"/>
  <c r="H43" i="6"/>
  <c r="H45" i="6" s="1"/>
  <c r="AD43" i="6"/>
  <c r="AD45" i="6" s="1"/>
  <c r="O43" i="6"/>
  <c r="O45" i="6" s="1"/>
  <c r="M43" i="6"/>
  <c r="M45" i="6" s="1"/>
  <c r="W37" i="6"/>
  <c r="W39" i="6" s="1"/>
  <c r="AE43" i="6"/>
  <c r="AE45" i="6" s="1"/>
  <c r="S43" i="6"/>
  <c r="S45" i="6" s="1"/>
  <c r="AI43" i="6"/>
  <c r="AI45" i="6" s="1"/>
  <c r="W43" i="6"/>
  <c r="W45" i="6" s="1"/>
  <c r="R43" i="6"/>
  <c r="R45" i="6" s="1"/>
  <c r="AQ41" i="6"/>
  <c r="J43" i="6"/>
  <c r="J45" i="6" s="1"/>
  <c r="AL43" i="6"/>
  <c r="AL45" i="6" s="1"/>
  <c r="Z43" i="6"/>
  <c r="Z45" i="6" s="1"/>
  <c r="AK37" i="6"/>
  <c r="AK39" i="6" s="1"/>
  <c r="M37" i="6"/>
  <c r="M39" i="6" s="1"/>
  <c r="AP41" i="6"/>
  <c r="Y37" i="6"/>
  <c r="Y39" i="6" s="1"/>
  <c r="AJ37" i="6"/>
  <c r="AJ39" i="6" s="1"/>
  <c r="X37" i="6"/>
  <c r="X39" i="6" s="1"/>
  <c r="L37" i="6"/>
  <c r="L39" i="6" s="1"/>
  <c r="B43" i="6"/>
  <c r="B45" i="6" s="1"/>
  <c r="K43" i="6"/>
  <c r="K45" i="6" s="1"/>
  <c r="AN43" i="6"/>
  <c r="AN45" i="6" s="1"/>
  <c r="AB43" i="6"/>
  <c r="AB45" i="6" s="1"/>
  <c r="AQ42" i="6"/>
  <c r="AA43" i="6"/>
  <c r="AA45" i="6" s="1"/>
  <c r="AA37" i="6"/>
  <c r="AA39" i="6" s="1"/>
  <c r="AR42" i="6"/>
  <c r="K37" i="6"/>
  <c r="K39" i="6" s="1"/>
  <c r="AK43" i="6"/>
  <c r="AK45" i="6" s="1"/>
  <c r="Y43" i="6"/>
  <c r="Y45" i="6" s="1"/>
  <c r="V37" i="6"/>
  <c r="V39" i="6" s="1"/>
  <c r="J37" i="6"/>
  <c r="J39" i="6" s="1"/>
  <c r="AR41" i="6"/>
  <c r="D43" i="6"/>
  <c r="D45" i="6" s="1"/>
  <c r="AP42" i="6"/>
  <c r="AO37" i="6"/>
  <c r="AO39" i="6" s="1"/>
  <c r="AC37" i="6"/>
  <c r="AC39" i="6" s="1"/>
  <c r="Q37" i="6"/>
  <c r="Q39" i="6" s="1"/>
  <c r="E37" i="6"/>
  <c r="E39" i="6" s="1"/>
  <c r="P43" i="6"/>
  <c r="P45" i="6" s="1"/>
  <c r="AO43" i="6"/>
  <c r="AO45" i="6" s="1"/>
  <c r="AC43" i="6"/>
  <c r="AC45" i="6" s="1"/>
  <c r="Q43" i="6"/>
  <c r="Q45" i="6" s="1"/>
  <c r="AJ43" i="6"/>
  <c r="AJ45" i="6" s="1"/>
  <c r="X43" i="6"/>
  <c r="X45" i="6" s="1"/>
  <c r="AG43" i="6"/>
  <c r="AG45" i="6" s="1"/>
  <c r="U43" i="6"/>
  <c r="U45" i="6" s="1"/>
  <c r="G43" i="6"/>
  <c r="G45" i="6" s="1"/>
  <c r="C43" i="6"/>
  <c r="C45" i="6" s="1"/>
  <c r="I43" i="6"/>
  <c r="I45" i="6" s="1"/>
  <c r="F43" i="6"/>
  <c r="F45" i="6" s="1"/>
  <c r="E43" i="6"/>
  <c r="E45" i="6" s="1"/>
  <c r="N43" i="6"/>
  <c r="N45" i="6" s="1"/>
  <c r="AQ35" i="6"/>
  <c r="AP36" i="6"/>
  <c r="AI37" i="6"/>
  <c r="AI39" i="6" s="1"/>
  <c r="AR40" i="6"/>
  <c r="AR38" i="6" s="1"/>
  <c r="AQ40" i="6"/>
  <c r="AQ38" i="6" s="1"/>
  <c r="AH37" i="6"/>
  <c r="AH39" i="6" s="1"/>
  <c r="AR36" i="6"/>
  <c r="AD37" i="6"/>
  <c r="AD39" i="6" s="1"/>
  <c r="R37" i="6"/>
  <c r="R39" i="6" s="1"/>
  <c r="F37" i="6"/>
  <c r="F39" i="6" s="1"/>
  <c r="AP40" i="6"/>
  <c r="AP38" i="6" s="1"/>
  <c r="T37" i="6"/>
  <c r="T39" i="6" s="1"/>
  <c r="AF37" i="6"/>
  <c r="AF39" i="6" s="1"/>
  <c r="AR35" i="6"/>
  <c r="H37" i="6"/>
  <c r="H39" i="6" s="1"/>
  <c r="AN37" i="6"/>
  <c r="AN39" i="6" s="1"/>
  <c r="AB37" i="6"/>
  <c r="AB39" i="6" s="1"/>
  <c r="P37" i="6"/>
  <c r="P39" i="6" s="1"/>
  <c r="D37" i="6"/>
  <c r="D39" i="6" s="1"/>
  <c r="AE37" i="6"/>
  <c r="AE39" i="6" s="1"/>
  <c r="S37" i="6"/>
  <c r="S39" i="6" s="1"/>
  <c r="G37" i="6"/>
  <c r="G39" i="6" s="1"/>
  <c r="AL37" i="6"/>
  <c r="AL39" i="6" s="1"/>
  <c r="Z37" i="6"/>
  <c r="Z39" i="6" s="1"/>
  <c r="AQ36" i="6"/>
  <c r="AP35" i="6"/>
  <c r="AG37" i="6"/>
  <c r="AG39" i="6" s="1"/>
  <c r="U37" i="6"/>
  <c r="U39" i="6" s="1"/>
  <c r="I37" i="6"/>
  <c r="I39" i="6" s="1"/>
  <c r="D7" i="2"/>
  <c r="B37" i="6"/>
  <c r="B39" i="6" s="1"/>
  <c r="AK8" i="2"/>
  <c r="R8" i="2"/>
  <c r="N8" i="2"/>
  <c r="O8" i="2"/>
  <c r="AF8" i="2"/>
  <c r="AM8" i="2"/>
  <c r="Q8" i="2"/>
  <c r="W8" i="2"/>
  <c r="V8" i="2"/>
  <c r="U8" i="2"/>
  <c r="AT2" i="6" l="1"/>
  <c r="B8" i="2"/>
  <c r="H23" i="4"/>
  <c r="N15" i="4"/>
  <c r="C6" i="2"/>
  <c r="C8" i="2" s="1"/>
  <c r="I17" i="4"/>
  <c r="AG8" i="2"/>
  <c r="AC8" i="2"/>
  <c r="Y8" i="2"/>
  <c r="AL8" i="2"/>
  <c r="AQ43" i="6"/>
  <c r="AS42" i="6"/>
  <c r="AS41" i="6"/>
  <c r="AS36" i="6"/>
  <c r="AR43" i="6"/>
  <c r="AR45" i="6" s="1"/>
  <c r="AP43" i="6"/>
  <c r="AP45" i="6" s="1"/>
  <c r="AQ37" i="6"/>
  <c r="AS40" i="6"/>
  <c r="AS38" i="6" s="1"/>
  <c r="AR37" i="6"/>
  <c r="AS35" i="6"/>
  <c r="AP37" i="6"/>
  <c r="E7" i="2"/>
  <c r="X8" i="2"/>
  <c r="S8" i="2"/>
  <c r="AO8" i="2"/>
  <c r="F17" i="4" l="1"/>
  <c r="C25" i="4"/>
  <c r="AQ45" i="6"/>
  <c r="AS37" i="6"/>
  <c r="AS43" i="6"/>
  <c r="AQ39" i="6"/>
  <c r="AP39" i="6"/>
  <c r="AR39" i="6"/>
  <c r="F7" i="2"/>
  <c r="E6" i="2"/>
  <c r="D6" i="2"/>
  <c r="AE8" i="2"/>
  <c r="D25" i="4" l="1"/>
  <c r="G17" i="4"/>
  <c r="E8" i="2"/>
  <c r="F15" i="4"/>
  <c r="C23" i="4"/>
  <c r="I15" i="4"/>
  <c r="AS39" i="6"/>
  <c r="AS45" i="6"/>
  <c r="G7" i="2"/>
  <c r="D8" i="2"/>
  <c r="F6" i="2" l="1"/>
  <c r="H7" i="2"/>
  <c r="AR8" i="2"/>
  <c r="G15" i="4" l="1"/>
  <c r="F8" i="2"/>
  <c r="G6" i="2"/>
  <c r="H6" i="2" l="1"/>
  <c r="H8" i="2" s="1"/>
  <c r="J7" i="2"/>
  <c r="G8" i="2"/>
  <c r="I6" i="2" l="1"/>
  <c r="D23" i="4" s="1"/>
  <c r="K7" i="2"/>
  <c r="B4" i="4" l="1"/>
  <c r="D15" i="4"/>
  <c r="J6" i="2"/>
  <c r="L7" i="2"/>
  <c r="G25" i="4" s="1"/>
  <c r="I8" i="2"/>
  <c r="M17" i="4" l="1"/>
  <c r="J8" i="2"/>
  <c r="K6" i="2"/>
  <c r="M7" i="2" l="1"/>
  <c r="E6" i="4"/>
  <c r="K8" i="2"/>
  <c r="L6" i="2"/>
  <c r="M15" i="4" s="1"/>
  <c r="C6" i="4" l="1"/>
  <c r="AP7" i="2"/>
  <c r="O25" i="4" s="1"/>
  <c r="G23" i="4"/>
  <c r="E4" i="4"/>
  <c r="M6" i="2"/>
  <c r="F25" i="4"/>
  <c r="H17" i="4"/>
  <c r="L8" i="2"/>
  <c r="AS7" i="2" l="1"/>
  <c r="C4" i="4"/>
  <c r="AP6" i="2"/>
  <c r="O23" i="4" s="1"/>
  <c r="M8" i="2"/>
  <c r="F23" i="4"/>
  <c r="H15" i="4"/>
  <c r="P8" i="2"/>
  <c r="AP8" i="2" l="1"/>
  <c r="AS6" i="2"/>
  <c r="AQ8" i="2"/>
  <c r="AS8" i="2" l="1"/>
  <c r="AT6"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<sst xmlns="http://schemas.openxmlformats.org/spreadsheetml/2006/main" count="452" uniqueCount="151">
  <si>
    <t>Domain</t>
  </si>
  <si>
    <t>Marks available</t>
  </si>
  <si>
    <t>2b</t>
  </si>
  <si>
    <t>Tick one</t>
  </si>
  <si>
    <t>2c</t>
  </si>
  <si>
    <t>Matching task</t>
  </si>
  <si>
    <t>2a</t>
  </si>
  <si>
    <t>2d</t>
  </si>
  <si>
    <t>Tick two</t>
  </si>
  <si>
    <t>% marks achieved national</t>
  </si>
  <si>
    <t>Overall</t>
  </si>
  <si>
    <t>Q1</t>
  </si>
  <si>
    <t>Q2</t>
  </si>
  <si>
    <t>Q3</t>
  </si>
  <si>
    <t>Q4</t>
  </si>
  <si>
    <t>Q5</t>
  </si>
  <si>
    <t>Q7</t>
  </si>
  <si>
    <t>Q8</t>
  </si>
  <si>
    <t>Q9</t>
  </si>
  <si>
    <t>Q10</t>
  </si>
  <si>
    <t>Q11</t>
  </si>
  <si>
    <t>Q12</t>
  </si>
  <si>
    <t>Q13</t>
  </si>
  <si>
    <t>Total Sec 1</t>
  </si>
  <si>
    <t>Total Sec 2</t>
  </si>
  <si>
    <t>Total Sec 3</t>
  </si>
  <si>
    <t>Type of question</t>
  </si>
  <si>
    <t>% of marks available by domain</t>
  </si>
  <si>
    <t>national % of marks available by domain (for comparison)</t>
  </si>
  <si>
    <t>% of questions attempted by domain</t>
  </si>
  <si>
    <t>Write in (two parts)</t>
  </si>
  <si>
    <t>Question type</t>
  </si>
  <si>
    <t>% of marks available</t>
  </si>
  <si>
    <t>% of questions attempted</t>
  </si>
  <si>
    <t>Ordering task</t>
  </si>
  <si>
    <t>This or that?</t>
  </si>
  <si>
    <t>Write in (one part)</t>
  </si>
  <si>
    <t>Number of questions</t>
  </si>
  <si>
    <t>This or that? (includes true/false)</t>
  </si>
  <si>
    <t>Text 1</t>
  </si>
  <si>
    <t>Text 2</t>
  </si>
  <si>
    <t>Text 3</t>
  </si>
  <si>
    <t>% of marks achieved</t>
  </si>
  <si>
    <t>Q14</t>
  </si>
  <si>
    <t>Q15</t>
  </si>
  <si>
    <t>Q16</t>
  </si>
  <si>
    <t>Q17</t>
  </si>
  <si>
    <t>Q18</t>
  </si>
  <si>
    <t>Q19</t>
  </si>
  <si>
    <t>Q22</t>
  </si>
  <si>
    <t>Q21</t>
  </si>
  <si>
    <t>Q23</t>
  </si>
  <si>
    <t>Q24</t>
  </si>
  <si>
    <t>Q25</t>
  </si>
  <si>
    <t>Q26</t>
  </si>
  <si>
    <t>Q27</t>
  </si>
  <si>
    <t>Q28</t>
  </si>
  <si>
    <t>Q29</t>
  </si>
  <si>
    <t>Q30</t>
  </si>
  <si>
    <t>Q31</t>
  </si>
  <si>
    <t>Q33</t>
  </si>
  <si>
    <t>Q34</t>
  </si>
  <si>
    <t>Q35</t>
  </si>
  <si>
    <t>Q36</t>
  </si>
  <si>
    <t>Q37</t>
  </si>
  <si>
    <t>Q38</t>
  </si>
  <si>
    <t>Marks available to class</t>
  </si>
  <si>
    <t>Marks achieved by class</t>
  </si>
  <si>
    <t>Total Text 1</t>
  </si>
  <si>
    <t>Total Text 2</t>
  </si>
  <si>
    <t>Total Text 3</t>
  </si>
  <si>
    <t>Overall total</t>
  </si>
  <si>
    <t>Child 1</t>
  </si>
  <si>
    <t>national % of questions attempted by domain (for comparison)</t>
  </si>
  <si>
    <t>% of marks nationally</t>
  </si>
  <si>
    <t>% attempts nationally</t>
  </si>
  <si>
    <t xml:space="preserve">% marks nationally </t>
  </si>
  <si>
    <t>% attempted nationally</t>
  </si>
  <si>
    <t>Marks available to the class</t>
  </si>
  <si>
    <t>Questions available to class</t>
  </si>
  <si>
    <t>Questions available to the class</t>
  </si>
  <si>
    <t>Child name</t>
  </si>
  <si>
    <t>Marks available per question</t>
  </si>
  <si>
    <t>% marks achieved by class</t>
  </si>
  <si>
    <t>National marks as a number</t>
  </si>
  <si>
    <t>Questions attempted by class</t>
  </si>
  <si>
    <t>% questions attempted by class</t>
  </si>
  <si>
    <t>% questions attempted national</t>
  </si>
  <si>
    <t>% marks difference class - national</t>
  </si>
  <si>
    <t>% attempted difference class-national</t>
  </si>
  <si>
    <t>National attempted as a number</t>
  </si>
  <si>
    <t>Questions answered by class</t>
  </si>
  <si>
    <t>Q6</t>
  </si>
  <si>
    <t>Q20a</t>
  </si>
  <si>
    <t>Q20b</t>
  </si>
  <si>
    <t>Q32a</t>
  </si>
  <si>
    <t>Q32b</t>
  </si>
  <si>
    <t>2f</t>
  </si>
  <si>
    <t>tick one</t>
  </si>
  <si>
    <t>tick two</t>
  </si>
  <si>
    <t>table - four blanks</t>
  </si>
  <si>
    <t>write in ( 2 parts)</t>
  </si>
  <si>
    <t>write in (1 part)</t>
  </si>
  <si>
    <t>ordering task</t>
  </si>
  <si>
    <t>This or that? (true or false)</t>
  </si>
  <si>
    <t>write in (2 parts)</t>
  </si>
  <si>
    <t>matching task</t>
  </si>
  <si>
    <t>Table (4 blanks)</t>
  </si>
  <si>
    <t>Question type - overall</t>
  </si>
  <si>
    <t xml:space="preserve">Marks achieved
</t>
  </si>
  <si>
    <t xml:space="preserve">Questions attempted
</t>
  </si>
  <si>
    <t>Child 2</t>
  </si>
  <si>
    <t>Child 3</t>
  </si>
  <si>
    <t>Child 4</t>
  </si>
  <si>
    <t>Child 5</t>
  </si>
  <si>
    <t>Child 6</t>
  </si>
  <si>
    <t>Child 7</t>
  </si>
  <si>
    <t>Child 8</t>
  </si>
  <si>
    <t>Child 9</t>
  </si>
  <si>
    <t>Child 10</t>
  </si>
  <si>
    <t>Child 11</t>
  </si>
  <si>
    <t>Child 12</t>
  </si>
  <si>
    <t>Child 13</t>
  </si>
  <si>
    <t>Child 14</t>
  </si>
  <si>
    <t>Child 15</t>
  </si>
  <si>
    <t>Child 16</t>
  </si>
  <si>
    <t>Child 17</t>
  </si>
  <si>
    <t>Child 18</t>
  </si>
  <si>
    <t>Child 19</t>
  </si>
  <si>
    <t>Child 20</t>
  </si>
  <si>
    <t>Child 21</t>
  </si>
  <si>
    <t>Child 22</t>
  </si>
  <si>
    <t>Child 23</t>
  </si>
  <si>
    <t>Child 24</t>
  </si>
  <si>
    <t>Child 25</t>
  </si>
  <si>
    <t>Child 26</t>
  </si>
  <si>
    <t>Child 27</t>
  </si>
  <si>
    <t>Child 28</t>
  </si>
  <si>
    <t>Child 29</t>
  </si>
  <si>
    <t>Child 30</t>
  </si>
  <si>
    <t>Child 31</t>
  </si>
  <si>
    <t>Child 32</t>
  </si>
  <si>
    <t xml:space="preserve"> Write in (one part)</t>
  </si>
  <si>
    <t>SAS Score</t>
  </si>
  <si>
    <t>Raw score</t>
  </si>
  <si>
    <t>Scaled score</t>
  </si>
  <si>
    <t>0 - 2</t>
  </si>
  <si>
    <t>No scaled score</t>
  </si>
  <si>
    <t>SAS score</t>
  </si>
  <si>
    <t>SAS score applying 2024 conversion table - much tougher!</t>
  </si>
  <si>
    <t>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</si>
</sst>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4" x14ac:knownFonts="1">
    <font>
      <sz val="11"/>
      <color theme="1"/>
      <name val="Aptos Narrow"/>
      <family val="2"/>
      <scheme val="minor"/>
    </font>
    <font>
      <sz val="11"/>
      <color theme="1"/>
      <name val="Aptos Narrow"/>
      <family val="2"/>
      <scheme val="minor"/>
    </font>
    <font>
      <b/>
      <sz val="11"/>
      <color theme="1"/>
      <name val="Aptos Narrow"/>
      <family val="2"/>
      <scheme val="minor"/>
    </font>
    <font>
      <b/>
      <sz val="11"/>
      <color indexed="8"/>
      <name val="Aptos Narrow"/>
      <family val="2"/>
      <scheme val="minor"/>
    </font>
    <font>
      <b/>
      <sz val="11"/>
      <name val="Calibri"/>
      <family val="2"/>
    </font>
    <font>
      <sz val="11"/>
      <name val="Calibri"/>
      <family val="2"/>
    </font>
    <font>
      <sz val="11"/>
      <name val="Aptos Narrow"/>
      <family val="2"/>
      <scheme val="minor"/>
    </font>
    <font>
      <sz val="8"/>
      <name val="Aptos Narrow"/>
      <family val="2"/>
      <scheme val="minor"/>
    </font>
    <font>
      <b/>
      <sz val="9"/>
      <color theme="1"/>
      <name val="Aptos Narrow"/>
      <family val="2"/>
      <scheme val="minor"/>
    </font>
    <font>
      <b/>
      <sz val="10"/>
      <color theme="1"/>
      <name val="Aptos Narrow"/>
      <family val="2"/>
      <scheme val="minor"/>
    </font>
    <font>
      <sz val="11"/>
      <color rgb="FF424242"/>
      <name val="Aptos Narrow"/>
      <family val="2"/>
      <scheme val="minor"/>
    </font>
    <font>
      <sz val="9"/>
      <color theme="1"/>
      <name val="Aptos Narrow"/>
      <family val="2"/>
      <scheme val="minor"/>
    </font>
    <font>
      <b/>
      <sz val="11"/>
      <color rgb="FF0B0C0C"/>
      <name val="Arial"/>
      <family val="2"/>
    </font>
    <font>
      <sz val="11"/>
      <color rgb="FF0B0C0C"/>
      <name val="Arial"/>
      <family val="2"/>
    </font>
  </fonts>
  <fills count="10">
    <fill>
      <patternFill patternType="none"/>
    </fill>
    <fill>
      <patternFill patternType="gray125"/>
    </fill>
    <fill>
      <patternFill patternType="solid">
        <fgColor theme="8"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FFFF"/>
        <bgColor indexed="64"/>
      </patternFill>
    </fill>
    <fill>
      <patternFill patternType="solid">
        <fgColor theme="8" tint="0.59999389629810485"/>
        <bgColor indexed="64"/>
      </patternFill>
    </fill>
    <fill>
      <patternFill patternType="solid">
        <fgColor rgb="FFFFFF99"/>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bottom style="medium">
        <color rgb="FFB1B4B6"/>
      </bottom>
      <diagonal/>
    </border>
    <border>
      <left style="thin">
        <color indexed="64"/>
      </left>
      <right/>
      <top/>
      <bottom/>
      <diagonal/>
    </border>
  </borders>
  <cellStyleXfs count="3">
    <xf numFmtId="0" fontId="0" fillId="0" borderId="0"/>
    <xf numFmtId="9" fontId="1" fillId="0" borderId="0" applyFont="0" applyFill="0" applyBorder="0" applyAlignment="0" applyProtection="0"/>
    <xf numFmtId="0" fontId="5" fillId="0" borderId="0"/>
  </cellStyleXfs>
  <cellXfs count="248">
    <xf numFmtId="0" fontId="0" fillId="0" borderId="0" xfId="0"/>
    <xf numFmtId="0" fontId="2" fillId="3" borderId="1" xfId="0" applyFont="1" applyFill="1" applyBorder="1" applyAlignment="1">
      <alignment horizontal="center" vertical="center"/>
    </xf>
    <xf numFmtId="0" fontId="0" fillId="3" borderId="1" xfId="0" applyFill="1" applyBorder="1" applyAlignment="1">
      <alignment horizontal="center" vertical="center"/>
    </xf>
    <xf numFmtId="0" fontId="2" fillId="0" borderId="0" xfId="0" applyFont="1"/>
    <xf numFmtId="0" fontId="0" fillId="0" borderId="0" xfId="0"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wrapText="1"/>
    </xf>
    <xf numFmtId="0" fontId="2" fillId="0" borderId="0" xfId="0" applyFont="1" applyAlignment="1">
      <alignment horizontal="center" vertical="center" wrapText="1"/>
    </xf>
    <xf numFmtId="0" fontId="2" fillId="4" borderId="1" xfId="0" applyFont="1" applyFill="1" applyBorder="1" applyAlignment="1">
      <alignment horizontal="center" vertical="center"/>
    </xf>
    <xf numFmtId="2" fontId="3" fillId="0" borderId="0" xfId="0" applyNumberFormat="1" applyFont="1" applyAlignment="1">
      <alignment horizontal="center" vertical="center"/>
    </xf>
    <xf numFmtId="0" fontId="3" fillId="0" borderId="0" xfId="0" applyFont="1" applyAlignment="1">
      <alignment horizontal="center" vertical="center"/>
    </xf>
    <xf numFmtId="0" fontId="6" fillId="0" borderId="0" xfId="0" applyFont="1" applyAlignment="1">
      <alignment horizontal="center" vertical="center"/>
    </xf>
    <xf numFmtId="2" fontId="0" fillId="0" borderId="0" xfId="1" applyNumberFormat="1" applyFont="1" applyFill="1" applyBorder="1" applyAlignment="1">
      <alignment horizontal="center" vertical="center"/>
    </xf>
    <xf numFmtId="2" fontId="3" fillId="0" borderId="0" xfId="1" applyNumberFormat="1" applyFont="1" applyFill="1" applyBorder="1" applyAlignment="1">
      <alignment horizontal="center" vertical="center"/>
    </xf>
    <xf numFmtId="164" fontId="3" fillId="0" borderId="0" xfId="0" applyNumberFormat="1" applyFont="1" applyAlignment="1">
      <alignment horizontal="center" vertical="center"/>
    </xf>
    <xf numFmtId="2" fontId="0" fillId="0" borderId="0" xfId="0" applyNumberFormat="1" applyAlignment="1">
      <alignment horizontal="center" vertical="center"/>
    </xf>
    <xf numFmtId="0" fontId="2" fillId="0" borderId="1" xfId="0" applyFont="1" applyBorder="1" applyAlignment="1">
      <alignment horizontal="left" vertical="center"/>
    </xf>
    <xf numFmtId="0" fontId="2" fillId="0" borderId="0" xfId="0" applyFont="1" applyAlignment="1">
      <alignment horizontal="left" vertical="center"/>
    </xf>
    <xf numFmtId="0" fontId="5" fillId="0" borderId="19" xfId="0" applyFont="1" applyBorder="1" applyAlignment="1">
      <alignment horizontal="left" wrapText="1"/>
    </xf>
    <xf numFmtId="10" fontId="2" fillId="0" borderId="0" xfId="0" applyNumberFormat="1" applyFont="1" applyAlignment="1">
      <alignment horizontal="center" vertical="center"/>
    </xf>
    <xf numFmtId="10" fontId="3" fillId="0" borderId="0" xfId="0" applyNumberFormat="1" applyFont="1" applyAlignment="1">
      <alignment horizontal="center" vertical="center"/>
    </xf>
    <xf numFmtId="9" fontId="2" fillId="0" borderId="0" xfId="0" applyNumberFormat="1" applyFont="1" applyAlignment="1">
      <alignment horizontal="center" vertical="center"/>
    </xf>
    <xf numFmtId="0" fontId="2" fillId="0" borderId="0" xfId="0" applyFont="1" applyAlignment="1">
      <alignment wrapText="1"/>
    </xf>
    <xf numFmtId="0" fontId="3" fillId="0" borderId="0" xfId="0" applyFont="1" applyAlignment="1">
      <alignment horizontal="left" vertical="center" wrapText="1"/>
    </xf>
    <xf numFmtId="165" fontId="4" fillId="0" borderId="0" xfId="2" applyNumberFormat="1" applyFont="1" applyAlignment="1">
      <alignment horizontal="center" vertical="center"/>
    </xf>
    <xf numFmtId="10" fontId="4" fillId="0" borderId="0" xfId="2" applyNumberFormat="1" applyFont="1" applyAlignment="1">
      <alignment horizontal="center" vertical="center"/>
    </xf>
    <xf numFmtId="0" fontId="0" fillId="3" borderId="1" xfId="0" applyFill="1" applyBorder="1" applyProtection="1">
      <protection locked="0"/>
    </xf>
    <xf numFmtId="0" fontId="0" fillId="6" borderId="1" xfId="0" applyFill="1" applyBorder="1" applyProtection="1">
      <protection locked="0"/>
    </xf>
    <xf numFmtId="0" fontId="0" fillId="4" borderId="1" xfId="0" applyFill="1" applyBorder="1" applyProtection="1">
      <protection locked="0"/>
    </xf>
    <xf numFmtId="165" fontId="0" fillId="3" borderId="1" xfId="0" applyNumberFormat="1" applyFill="1" applyBorder="1" applyAlignment="1" applyProtection="1">
      <alignment horizontal="center" vertical="center"/>
      <protection locked="0"/>
    </xf>
    <xf numFmtId="165" fontId="0" fillId="6" borderId="1" xfId="0" applyNumberFormat="1" applyFill="1" applyBorder="1" applyAlignment="1" applyProtection="1">
      <alignment horizontal="center" vertical="center"/>
      <protection locked="0"/>
    </xf>
    <xf numFmtId="165" fontId="0" fillId="4" borderId="1" xfId="0" applyNumberFormat="1" applyFill="1" applyBorder="1" applyAlignment="1" applyProtection="1">
      <alignment horizontal="center" vertical="center"/>
      <protection locked="0"/>
    </xf>
    <xf numFmtId="0" fontId="2" fillId="3" borderId="1" xfId="0" applyFont="1" applyFill="1" applyBorder="1" applyAlignment="1" applyProtection="1">
      <alignment horizontal="center" vertical="center"/>
      <protection locked="0"/>
    </xf>
    <xf numFmtId="0" fontId="2" fillId="5" borderId="1" xfId="0" applyFont="1" applyFill="1" applyBorder="1" applyAlignment="1" applyProtection="1">
      <alignment horizontal="center" vertical="center"/>
      <protection locked="0"/>
    </xf>
    <xf numFmtId="0" fontId="2" fillId="4" borderId="1" xfId="0" applyFont="1" applyFill="1" applyBorder="1" applyAlignment="1" applyProtection="1">
      <alignment horizontal="center" vertical="center"/>
      <protection locked="0"/>
    </xf>
    <xf numFmtId="0" fontId="0" fillId="0" borderId="0" xfId="0" applyProtection="1">
      <protection locked="0"/>
    </xf>
    <xf numFmtId="0" fontId="2" fillId="0" borderId="1" xfId="0" applyFont="1" applyBorder="1" applyAlignment="1" applyProtection="1">
      <alignment horizontal="center" vertical="center"/>
      <protection locked="0"/>
    </xf>
    <xf numFmtId="0" fontId="0" fillId="0" borderId="13" xfId="0" applyBorder="1" applyAlignment="1" applyProtection="1">
      <alignment horizontal="center" vertical="center" wrapText="1"/>
      <protection locked="0"/>
    </xf>
    <xf numFmtId="0" fontId="0" fillId="3" borderId="15" xfId="0" applyFill="1" applyBorder="1" applyAlignment="1" applyProtection="1">
      <alignment horizontal="center" vertical="center"/>
      <protection locked="0"/>
    </xf>
    <xf numFmtId="0" fontId="0" fillId="3" borderId="1" xfId="0" applyFill="1" applyBorder="1" applyAlignment="1" applyProtection="1">
      <alignment horizontal="center" vertical="center"/>
      <protection locked="0"/>
    </xf>
    <xf numFmtId="0" fontId="0" fillId="6" borderId="1" xfId="0" applyFill="1" applyBorder="1" applyAlignment="1" applyProtection="1">
      <alignment horizontal="center" vertical="center"/>
      <protection locked="0"/>
    </xf>
    <xf numFmtId="0" fontId="0" fillId="4" borderId="1" xfId="0" applyFill="1" applyBorder="1" applyAlignment="1" applyProtection="1">
      <alignment horizontal="center" vertical="center"/>
      <protection locked="0"/>
    </xf>
    <xf numFmtId="0" fontId="0" fillId="2" borderId="8" xfId="0" applyFill="1" applyBorder="1" applyAlignment="1" applyProtection="1">
      <alignment horizontal="center" vertical="center"/>
      <protection locked="0"/>
    </xf>
    <xf numFmtId="165" fontId="0" fillId="3" borderId="15" xfId="0" applyNumberFormat="1" applyFill="1" applyBorder="1" applyAlignment="1" applyProtection="1">
      <alignment horizontal="center" vertical="center"/>
      <protection locked="0"/>
    </xf>
    <xf numFmtId="165" fontId="0" fillId="2" borderId="8" xfId="0" applyNumberFormat="1" applyFill="1" applyBorder="1" applyAlignment="1" applyProtection="1">
      <alignment horizontal="center" vertical="center"/>
      <protection locked="0"/>
    </xf>
    <xf numFmtId="10" fontId="0" fillId="3" borderId="1" xfId="0" applyNumberFormat="1" applyFill="1" applyBorder="1" applyAlignment="1" applyProtection="1">
      <alignment horizontal="center" vertical="center"/>
      <protection locked="0"/>
    </xf>
    <xf numFmtId="10" fontId="0" fillId="6" borderId="1" xfId="0" applyNumberFormat="1" applyFill="1" applyBorder="1" applyAlignment="1" applyProtection="1">
      <alignment horizontal="center" vertical="center"/>
      <protection locked="0"/>
    </xf>
    <xf numFmtId="10" fontId="0" fillId="4" borderId="1" xfId="0" applyNumberFormat="1" applyFill="1" applyBorder="1" applyAlignment="1" applyProtection="1">
      <alignment horizontal="center" vertical="center"/>
      <protection locked="0"/>
    </xf>
    <xf numFmtId="10" fontId="0" fillId="2" borderId="8" xfId="0" applyNumberFormat="1" applyFill="1" applyBorder="1" applyAlignment="1" applyProtection="1">
      <alignment horizontal="center" vertical="center"/>
      <protection locked="0"/>
    </xf>
    <xf numFmtId="2" fontId="0" fillId="3" borderId="1" xfId="0" applyNumberFormat="1" applyFill="1" applyBorder="1" applyAlignment="1" applyProtection="1">
      <alignment horizontal="center" vertical="center"/>
      <protection locked="0"/>
    </xf>
    <xf numFmtId="2" fontId="0" fillId="6" borderId="1" xfId="0" applyNumberFormat="1" applyFill="1" applyBorder="1" applyAlignment="1" applyProtection="1">
      <alignment horizontal="center" vertical="center"/>
      <protection locked="0"/>
    </xf>
    <xf numFmtId="2" fontId="0" fillId="4" borderId="1" xfId="0" applyNumberFormat="1" applyFill="1" applyBorder="1" applyAlignment="1" applyProtection="1">
      <alignment horizontal="center" vertical="center"/>
      <protection locked="0"/>
    </xf>
    <xf numFmtId="2" fontId="0" fillId="2" borderId="8" xfId="0" applyNumberFormat="1" applyFill="1"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21" xfId="0"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13" xfId="0" applyBorder="1" applyAlignment="1" applyProtection="1">
      <alignment horizontal="left" vertical="center" wrapText="1"/>
      <protection locked="0"/>
    </xf>
    <xf numFmtId="0" fontId="2" fillId="0" borderId="1" xfId="0" applyFont="1" applyBorder="1" applyAlignment="1" applyProtection="1">
      <alignment horizontal="left" vertical="center"/>
      <protection locked="0"/>
    </xf>
    <xf numFmtId="0" fontId="2" fillId="0" borderId="1" xfId="0" applyFont="1" applyBorder="1" applyAlignment="1" applyProtection="1">
      <alignment horizontal="left" vertical="center" wrapText="1"/>
      <protection locked="0"/>
    </xf>
    <xf numFmtId="0" fontId="2" fillId="2" borderId="1" xfId="0" applyFont="1" applyFill="1" applyBorder="1" applyAlignment="1" applyProtection="1">
      <alignment horizontal="center" vertical="center"/>
      <protection locked="0"/>
    </xf>
    <xf numFmtId="1" fontId="3" fillId="3" borderId="1" xfId="0" applyNumberFormat="1" applyFont="1" applyFill="1" applyBorder="1" applyAlignment="1" applyProtection="1">
      <alignment horizontal="center" vertical="center"/>
      <protection locked="0"/>
    </xf>
    <xf numFmtId="0" fontId="3" fillId="5" borderId="1" xfId="0" applyFont="1" applyFill="1" applyBorder="1" applyAlignment="1" applyProtection="1">
      <alignment horizontal="center" vertical="center"/>
      <protection locked="0"/>
    </xf>
    <xf numFmtId="0" fontId="3" fillId="4" borderId="1" xfId="0" applyFont="1" applyFill="1" applyBorder="1" applyAlignment="1" applyProtection="1">
      <alignment horizontal="center" vertical="center"/>
      <protection locked="0"/>
    </xf>
    <xf numFmtId="1" fontId="3" fillId="2" borderId="1" xfId="0" applyNumberFormat="1" applyFont="1" applyFill="1" applyBorder="1" applyAlignment="1" applyProtection="1">
      <alignment horizontal="center" vertical="center"/>
      <protection locked="0"/>
    </xf>
    <xf numFmtId="0" fontId="0" fillId="0" borderId="1" xfId="0" applyBorder="1" applyProtection="1">
      <protection locked="0"/>
    </xf>
    <xf numFmtId="0" fontId="2" fillId="0" borderId="1" xfId="0" applyFont="1" applyBorder="1" applyProtection="1">
      <protection locked="0"/>
    </xf>
    <xf numFmtId="0" fontId="0" fillId="0" borderId="1" xfId="0" applyBorder="1" applyAlignment="1" applyProtection="1">
      <alignment horizontal="center" vertical="center"/>
      <protection locked="0"/>
    </xf>
    <xf numFmtId="0" fontId="2" fillId="0" borderId="1" xfId="0" applyFont="1" applyBorder="1" applyAlignment="1" applyProtection="1">
      <alignment wrapText="1"/>
      <protection locked="0"/>
    </xf>
    <xf numFmtId="164" fontId="0" fillId="0" borderId="1" xfId="0" applyNumberFormat="1" applyBorder="1" applyAlignment="1" applyProtection="1">
      <alignment horizontal="center" vertical="center"/>
      <protection locked="0"/>
    </xf>
    <xf numFmtId="0" fontId="2" fillId="0" borderId="0" xfId="0" applyFont="1" applyAlignment="1" applyProtection="1">
      <alignment horizontal="center" vertical="center"/>
      <protection locked="0"/>
    </xf>
    <xf numFmtId="1" fontId="0" fillId="0" borderId="1" xfId="0" applyNumberFormat="1" applyBorder="1" applyAlignment="1" applyProtection="1">
      <alignment horizontal="center" vertical="center"/>
      <protection locked="0"/>
    </xf>
    <xf numFmtId="0" fontId="0" fillId="0" borderId="0" xfId="0" applyAlignment="1" applyProtection="1">
      <alignment wrapText="1"/>
      <protection locked="0"/>
    </xf>
    <xf numFmtId="0" fontId="2" fillId="0" borderId="2" xfId="0" applyFont="1" applyBorder="1" applyAlignment="1" applyProtection="1">
      <alignment horizontal="left" vertical="center" wrapText="1"/>
      <protection locked="0"/>
    </xf>
    <xf numFmtId="0" fontId="2" fillId="0" borderId="5"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7"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13" xfId="0" applyFont="1"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2" fillId="0" borderId="2" xfId="0" applyFont="1" applyBorder="1" applyAlignment="1" applyProtection="1">
      <alignment wrapText="1"/>
      <protection locked="0"/>
    </xf>
    <xf numFmtId="0" fontId="0" fillId="0" borderId="7"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1" fontId="0" fillId="0" borderId="7" xfId="0" applyNumberFormat="1" applyBorder="1" applyAlignment="1" applyProtection="1">
      <alignment horizontal="center" vertical="center"/>
      <protection locked="0"/>
    </xf>
    <xf numFmtId="164" fontId="0" fillId="0" borderId="7" xfId="0" applyNumberFormat="1" applyBorder="1" applyAlignment="1" applyProtection="1">
      <alignment horizontal="center" vertical="center"/>
      <protection locked="0"/>
    </xf>
    <xf numFmtId="1" fontId="0" fillId="0" borderId="8" xfId="0" applyNumberFormat="1"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1" fontId="0" fillId="0" borderId="1" xfId="0" applyNumberFormat="1" applyBorder="1" applyProtection="1">
      <protection locked="0"/>
    </xf>
    <xf numFmtId="2" fontId="0" fillId="0" borderId="1" xfId="0" applyNumberFormat="1" applyBorder="1" applyAlignment="1" applyProtection="1">
      <alignment horizontal="center" vertical="center"/>
      <protection locked="0"/>
    </xf>
    <xf numFmtId="164" fontId="0" fillId="0" borderId="10" xfId="0" applyNumberFormat="1"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2" fillId="0" borderId="4" xfId="0" applyFont="1" applyBorder="1" applyAlignment="1" applyProtection="1">
      <alignment horizontal="left" vertical="center" wrapText="1"/>
      <protection locked="0"/>
    </xf>
    <xf numFmtId="0" fontId="8" fillId="0" borderId="5" xfId="0" applyFont="1" applyBorder="1" applyAlignment="1" applyProtection="1">
      <alignment horizontal="center" vertical="center" wrapText="1"/>
      <protection locked="0"/>
    </xf>
    <xf numFmtId="0" fontId="8" fillId="0" borderId="5" xfId="0" applyFont="1" applyBorder="1" applyAlignment="1" applyProtection="1">
      <alignment horizontal="center" vertical="center"/>
      <protection locked="0"/>
    </xf>
    <xf numFmtId="0" fontId="8" fillId="0" borderId="6" xfId="0" applyFont="1" applyBorder="1" applyAlignment="1" applyProtection="1">
      <alignment horizontal="center" vertical="center" wrapText="1"/>
      <protection locked="0"/>
    </xf>
    <xf numFmtId="0" fontId="2" fillId="0" borderId="7" xfId="0" applyFont="1" applyBorder="1" applyAlignment="1" applyProtection="1">
      <alignment horizontal="left" vertical="center" wrapText="1"/>
      <protection locked="0"/>
    </xf>
    <xf numFmtId="0" fontId="2" fillId="0" borderId="9" xfId="0" applyFont="1" applyBorder="1" applyAlignment="1" applyProtection="1">
      <alignment horizontal="left" vertical="center" wrapText="1"/>
      <protection locked="0"/>
    </xf>
    <xf numFmtId="2" fontId="0" fillId="0" borderId="10" xfId="0" applyNumberFormat="1" applyBorder="1" applyAlignment="1" applyProtection="1">
      <alignment horizontal="center" vertical="center"/>
      <protection locked="0"/>
    </xf>
    <xf numFmtId="10" fontId="0" fillId="0" borderId="1" xfId="0" applyNumberFormat="1" applyBorder="1" applyAlignment="1" applyProtection="1">
      <alignment horizontal="center" vertical="center"/>
      <protection locked="0"/>
    </xf>
    <xf numFmtId="0" fontId="0" fillId="3" borderId="7" xfId="0" applyFill="1" applyBorder="1" applyProtection="1">
      <protection locked="0"/>
    </xf>
    <xf numFmtId="0" fontId="0" fillId="6" borderId="7" xfId="0" applyFill="1" applyBorder="1" applyProtection="1">
      <protection locked="0"/>
    </xf>
    <xf numFmtId="0" fontId="0" fillId="6" borderId="8" xfId="0" applyFill="1" applyBorder="1" applyProtection="1">
      <protection locked="0"/>
    </xf>
    <xf numFmtId="0" fontId="0" fillId="4" borderId="8" xfId="0" applyFill="1" applyBorder="1" applyProtection="1">
      <protection locked="0"/>
    </xf>
    <xf numFmtId="0" fontId="0" fillId="4" borderId="1" xfId="0" applyFill="1" applyBorder="1" applyAlignment="1">
      <alignment horizontal="center"/>
    </xf>
    <xf numFmtId="164" fontId="2" fillId="3" borderId="1" xfId="0" applyNumberFormat="1" applyFont="1" applyFill="1" applyBorder="1" applyAlignment="1" applyProtection="1">
      <alignment horizontal="center" vertical="center"/>
      <protection locked="0"/>
    </xf>
    <xf numFmtId="164" fontId="2" fillId="5" borderId="1" xfId="0" applyNumberFormat="1" applyFont="1" applyFill="1" applyBorder="1" applyAlignment="1" applyProtection="1">
      <alignment horizontal="center" vertical="center"/>
      <protection locked="0"/>
    </xf>
    <xf numFmtId="164" fontId="2" fillId="4" borderId="1" xfId="0" applyNumberFormat="1" applyFont="1" applyFill="1" applyBorder="1" applyAlignment="1" applyProtection="1">
      <alignment horizontal="center" vertical="center"/>
      <protection locked="0"/>
    </xf>
    <xf numFmtId="164" fontId="2" fillId="2" borderId="1" xfId="0" applyNumberFormat="1" applyFont="1" applyFill="1" applyBorder="1" applyAlignment="1" applyProtection="1">
      <alignment horizontal="center" vertical="center"/>
      <protection locked="0"/>
    </xf>
    <xf numFmtId="0" fontId="0" fillId="3" borderId="16" xfId="0" applyFill="1" applyBorder="1" applyAlignment="1" applyProtection="1">
      <alignment horizontal="center" vertical="center"/>
      <protection locked="0"/>
    </xf>
    <xf numFmtId="0" fontId="0" fillId="6" borderId="16" xfId="0" applyFill="1" applyBorder="1" applyAlignment="1" applyProtection="1">
      <alignment horizontal="center" vertical="center"/>
      <protection locked="0"/>
    </xf>
    <xf numFmtId="0" fontId="0" fillId="4" borderId="16" xfId="0" applyFill="1" applyBorder="1" applyAlignment="1" applyProtection="1">
      <alignment horizontal="center" vertical="center"/>
      <protection locked="0"/>
    </xf>
    <xf numFmtId="0" fontId="0" fillId="4" borderId="15" xfId="0" applyFill="1" applyBorder="1" applyAlignment="1" applyProtection="1">
      <alignment horizontal="center" vertical="center"/>
      <protection locked="0"/>
    </xf>
    <xf numFmtId="0" fontId="0" fillId="6" borderId="15" xfId="0" applyFill="1" applyBorder="1" applyAlignment="1" applyProtection="1">
      <alignment horizontal="center" vertical="center"/>
      <protection locked="0"/>
    </xf>
    <xf numFmtId="0" fontId="0" fillId="6" borderId="1" xfId="0" applyFill="1" applyBorder="1" applyAlignment="1">
      <alignment horizontal="center" vertical="center"/>
    </xf>
    <xf numFmtId="0" fontId="6" fillId="6" borderId="1" xfId="0" applyFont="1" applyFill="1" applyBorder="1" applyAlignment="1">
      <alignment horizontal="center" vertical="center"/>
    </xf>
    <xf numFmtId="0" fontId="0" fillId="3" borderId="7" xfId="0" applyFill="1" applyBorder="1" applyAlignment="1">
      <alignment horizontal="center" vertical="center"/>
    </xf>
    <xf numFmtId="0" fontId="0" fillId="3" borderId="9" xfId="0" applyFill="1" applyBorder="1" applyProtection="1">
      <protection locked="0"/>
    </xf>
    <xf numFmtId="0" fontId="0" fillId="3" borderId="10" xfId="0" applyFill="1" applyBorder="1" applyProtection="1">
      <protection locked="0"/>
    </xf>
    <xf numFmtId="0" fontId="0" fillId="6" borderId="7" xfId="0" applyFill="1" applyBorder="1" applyAlignment="1">
      <alignment horizontal="center" vertical="center"/>
    </xf>
    <xf numFmtId="0" fontId="0" fillId="6" borderId="8" xfId="0" applyFill="1" applyBorder="1" applyAlignment="1">
      <alignment horizontal="center" vertical="center"/>
    </xf>
    <xf numFmtId="0" fontId="0" fillId="6" borderId="9" xfId="0" applyFill="1" applyBorder="1" applyProtection="1">
      <protection locked="0"/>
    </xf>
    <xf numFmtId="0" fontId="0" fillId="6" borderId="10" xfId="0" applyFill="1" applyBorder="1" applyProtection="1">
      <protection locked="0"/>
    </xf>
    <xf numFmtId="0" fontId="0" fillId="6" borderId="11" xfId="0" applyFill="1" applyBorder="1" applyProtection="1">
      <protection locked="0"/>
    </xf>
    <xf numFmtId="0" fontId="0" fillId="4" borderId="8" xfId="0" applyFill="1" applyBorder="1" applyAlignment="1">
      <alignment horizontal="center"/>
    </xf>
    <xf numFmtId="0" fontId="0" fillId="4" borderId="10" xfId="0" applyFill="1" applyBorder="1" applyProtection="1">
      <protection locked="0"/>
    </xf>
    <xf numFmtId="0" fontId="0" fillId="4" borderId="11" xfId="0" applyFill="1" applyBorder="1" applyProtection="1">
      <protection locked="0"/>
    </xf>
    <xf numFmtId="0" fontId="0" fillId="0" borderId="19" xfId="0" applyBorder="1" applyAlignment="1">
      <alignment wrapText="1"/>
    </xf>
    <xf numFmtId="0" fontId="0" fillId="3" borderId="23" xfId="0" applyFill="1" applyBorder="1" applyAlignment="1">
      <alignment horizontal="center" vertical="center"/>
    </xf>
    <xf numFmtId="0" fontId="0" fillId="3" borderId="16" xfId="0" applyFill="1" applyBorder="1" applyAlignment="1">
      <alignment horizontal="center" vertical="center"/>
    </xf>
    <xf numFmtId="0" fontId="0" fillId="6" borderId="16" xfId="0" applyFill="1" applyBorder="1" applyAlignment="1">
      <alignment horizontal="center" vertical="center"/>
    </xf>
    <xf numFmtId="0" fontId="0" fillId="4" borderId="16" xfId="0" applyFill="1" applyBorder="1" applyAlignment="1">
      <alignment horizontal="center"/>
    </xf>
    <xf numFmtId="0" fontId="0" fillId="4" borderId="24" xfId="0" applyFill="1" applyBorder="1" applyAlignment="1">
      <alignment horizontal="center"/>
    </xf>
    <xf numFmtId="0" fontId="10" fillId="3" borderId="25" xfId="0" applyFont="1" applyFill="1" applyBorder="1" applyAlignment="1">
      <alignment horizontal="center" vertical="center"/>
    </xf>
    <xf numFmtId="0" fontId="10" fillId="6" borderId="16" xfId="0" applyFont="1" applyFill="1" applyBorder="1" applyAlignment="1">
      <alignment horizontal="center" vertical="center"/>
    </xf>
    <xf numFmtId="0" fontId="10" fillId="4" borderId="16" xfId="0" applyFont="1" applyFill="1" applyBorder="1" applyAlignment="1">
      <alignment horizontal="center" vertical="center"/>
    </xf>
    <xf numFmtId="0" fontId="2" fillId="0" borderId="26" xfId="0" applyFont="1" applyBorder="1" applyAlignment="1" applyProtection="1">
      <alignment vertical="center" wrapText="1"/>
      <protection locked="0"/>
    </xf>
    <xf numFmtId="0" fontId="2" fillId="3" borderId="28" xfId="0" applyFont="1" applyFill="1" applyBorder="1" applyAlignment="1" applyProtection="1">
      <alignment horizontal="center" vertical="center" wrapText="1"/>
      <protection locked="0"/>
    </xf>
    <xf numFmtId="0" fontId="2" fillId="6" borderId="27" xfId="0" applyFont="1" applyFill="1" applyBorder="1" applyAlignment="1" applyProtection="1">
      <alignment horizontal="center" vertical="center" wrapText="1"/>
      <protection locked="0"/>
    </xf>
    <xf numFmtId="0" fontId="2" fillId="4" borderId="27" xfId="0" applyFont="1" applyFill="1" applyBorder="1" applyAlignment="1" applyProtection="1">
      <alignment horizontal="center" vertical="center" wrapText="1"/>
      <protection locked="0"/>
    </xf>
    <xf numFmtId="0" fontId="0" fillId="2" borderId="3" xfId="0" applyFill="1" applyBorder="1" applyAlignment="1">
      <alignment horizontal="center" vertical="center"/>
    </xf>
    <xf numFmtId="0" fontId="0" fillId="4" borderId="18" xfId="0" applyFill="1" applyBorder="1" applyAlignment="1">
      <alignment horizontal="center" vertical="center"/>
    </xf>
    <xf numFmtId="0" fontId="0" fillId="5" borderId="18" xfId="0" applyFill="1" applyBorder="1" applyAlignment="1">
      <alignment horizontal="center" vertical="center"/>
    </xf>
    <xf numFmtId="0" fontId="0" fillId="3" borderId="3" xfId="0" applyFill="1" applyBorder="1" applyAlignment="1">
      <alignment horizontal="center" vertical="center"/>
    </xf>
    <xf numFmtId="0" fontId="2" fillId="0" borderId="1" xfId="0" applyFont="1" applyBorder="1" applyAlignment="1" applyProtection="1">
      <alignment horizontal="left"/>
      <protection locked="0"/>
    </xf>
    <xf numFmtId="10" fontId="0" fillId="6" borderId="0" xfId="0" applyNumberFormat="1" applyFill="1" applyAlignment="1">
      <alignment horizontal="center" vertical="center"/>
    </xf>
    <xf numFmtId="0" fontId="0" fillId="6" borderId="1" xfId="0" applyFill="1" applyBorder="1" applyAlignment="1">
      <alignment horizontal="center"/>
    </xf>
    <xf numFmtId="0" fontId="11" fillId="6" borderId="1" xfId="0" applyFont="1" applyFill="1" applyBorder="1" applyAlignment="1">
      <alignment horizontal="center" wrapText="1"/>
    </xf>
    <xf numFmtId="0" fontId="0" fillId="4" borderId="1" xfId="0" applyFill="1" applyBorder="1" applyAlignment="1">
      <alignment horizontal="center" vertical="center"/>
    </xf>
    <xf numFmtId="10" fontId="0" fillId="4" borderId="0" xfId="0" applyNumberFormat="1" applyFill="1" applyAlignment="1">
      <alignment horizontal="center" vertical="center"/>
    </xf>
    <xf numFmtId="0" fontId="11" fillId="4" borderId="1" xfId="0" applyFont="1" applyFill="1" applyBorder="1" applyAlignment="1">
      <alignment horizontal="center" wrapText="1"/>
    </xf>
    <xf numFmtId="2" fontId="0" fillId="4" borderId="0" xfId="0" applyNumberFormat="1" applyFill="1" applyAlignment="1">
      <alignment horizontal="center" vertical="center"/>
    </xf>
    <xf numFmtId="10" fontId="0" fillId="3" borderId="0" xfId="0" applyNumberFormat="1" applyFill="1" applyAlignment="1">
      <alignment horizontal="center" vertical="center"/>
    </xf>
    <xf numFmtId="0" fontId="0" fillId="3" borderId="1" xfId="0" applyFill="1" applyBorder="1" applyAlignment="1">
      <alignment horizontal="center"/>
    </xf>
    <xf numFmtId="0" fontId="11" fillId="3" borderId="1" xfId="0" applyFont="1" applyFill="1" applyBorder="1" applyAlignment="1">
      <alignment horizontal="center" wrapText="1"/>
    </xf>
    <xf numFmtId="2" fontId="0" fillId="3" borderId="0" xfId="0" applyNumberFormat="1" applyFill="1" applyAlignment="1">
      <alignment horizontal="center" vertical="center"/>
    </xf>
    <xf numFmtId="2" fontId="0" fillId="6" borderId="0" xfId="0" applyNumberFormat="1" applyFill="1" applyAlignment="1">
      <alignment horizontal="center" vertical="center"/>
    </xf>
    <xf numFmtId="164" fontId="2" fillId="6" borderId="1" xfId="0" applyNumberFormat="1" applyFont="1" applyFill="1" applyBorder="1" applyAlignment="1" applyProtection="1">
      <alignment horizontal="center" vertical="center"/>
      <protection locked="0"/>
    </xf>
    <xf numFmtId="0" fontId="2" fillId="6" borderId="1" xfId="0" applyFont="1" applyFill="1" applyBorder="1" applyAlignment="1">
      <alignment horizontal="center" vertical="center"/>
    </xf>
    <xf numFmtId="0" fontId="2" fillId="3" borderId="1" xfId="0" applyFont="1" applyFill="1" applyBorder="1" applyAlignment="1">
      <alignment horizontal="center"/>
    </xf>
    <xf numFmtId="0" fontId="2" fillId="6" borderId="1" xfId="0" applyFont="1" applyFill="1" applyBorder="1" applyAlignment="1">
      <alignment horizontal="center"/>
    </xf>
    <xf numFmtId="0" fontId="2" fillId="4" borderId="1" xfId="0" applyFont="1" applyFill="1" applyBorder="1" applyAlignment="1">
      <alignment horizontal="center"/>
    </xf>
    <xf numFmtId="0" fontId="8" fillId="3" borderId="1" xfId="0" applyFont="1" applyFill="1" applyBorder="1" applyAlignment="1">
      <alignment horizontal="center" wrapText="1"/>
    </xf>
    <xf numFmtId="0" fontId="8" fillId="6" borderId="1" xfId="0" applyFont="1" applyFill="1" applyBorder="1" applyAlignment="1">
      <alignment horizontal="center" wrapText="1"/>
    </xf>
    <xf numFmtId="0" fontId="8" fillId="4" borderId="1" xfId="0" applyFont="1" applyFill="1" applyBorder="1" applyAlignment="1">
      <alignment horizontal="center" wrapText="1"/>
    </xf>
    <xf numFmtId="0" fontId="2" fillId="0" borderId="2" xfId="0" applyFont="1"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2" xfId="0" applyBorder="1" applyAlignment="1" applyProtection="1">
      <alignment horizontal="center" vertical="center"/>
      <protection locked="0"/>
    </xf>
    <xf numFmtId="0" fontId="2" fillId="0" borderId="0" xfId="0" applyFont="1" applyAlignment="1" applyProtection="1">
      <alignment vertical="center"/>
      <protection locked="0"/>
    </xf>
    <xf numFmtId="0" fontId="2"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1" fontId="0" fillId="0" borderId="0" xfId="0" applyNumberFormat="1" applyAlignment="1" applyProtection="1">
      <alignment horizontal="center" vertical="center"/>
      <protection locked="0"/>
    </xf>
    <xf numFmtId="0" fontId="2" fillId="0" borderId="12" xfId="0" applyFont="1" applyBorder="1" applyAlignment="1" applyProtection="1">
      <alignment vertical="center"/>
      <protection locked="0"/>
    </xf>
    <xf numFmtId="1" fontId="0" fillId="0" borderId="13" xfId="0" applyNumberFormat="1" applyBorder="1" applyAlignment="1" applyProtection="1">
      <alignment horizontal="center" vertical="center"/>
      <protection locked="0"/>
    </xf>
    <xf numFmtId="164" fontId="0" fillId="0" borderId="8" xfId="0" applyNumberFormat="1" applyBorder="1" applyAlignment="1" applyProtection="1">
      <alignment horizontal="center" vertical="center"/>
      <protection locked="0"/>
    </xf>
    <xf numFmtId="2" fontId="0" fillId="0" borderId="0" xfId="0" applyNumberFormat="1" applyAlignment="1" applyProtection="1">
      <alignment horizontal="center" vertical="center"/>
      <protection locked="0"/>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0" xfId="0" applyFont="1" applyAlignment="1" applyProtection="1">
      <alignment horizontal="left" vertical="center" wrapText="1"/>
      <protection locked="0"/>
    </xf>
    <xf numFmtId="0" fontId="9" fillId="0" borderId="1" xfId="0" applyFont="1" applyBorder="1" applyAlignment="1" applyProtection="1">
      <alignment horizontal="left" vertical="center" wrapText="1"/>
      <protection locked="0"/>
    </xf>
    <xf numFmtId="164" fontId="0" fillId="0" borderId="11" xfId="0" applyNumberFormat="1" applyBorder="1" applyAlignment="1" applyProtection="1">
      <alignment horizontal="center" vertical="center"/>
      <protection locked="0"/>
    </xf>
    <xf numFmtId="164" fontId="0" fillId="0" borderId="13" xfId="0" applyNumberFormat="1" applyBorder="1" applyAlignment="1" applyProtection="1">
      <alignment horizontal="center" vertical="center"/>
      <protection locked="0"/>
    </xf>
    <xf numFmtId="0" fontId="2" fillId="0" borderId="31" xfId="0" applyFont="1" applyBorder="1" applyAlignment="1" applyProtection="1">
      <alignment horizontal="left" vertical="center" wrapText="1"/>
      <protection locked="0"/>
    </xf>
    <xf numFmtId="0" fontId="2" fillId="0" borderId="31" xfId="0" applyFont="1" applyBorder="1" applyAlignment="1" applyProtection="1">
      <alignment wrapText="1"/>
      <protection locked="0"/>
    </xf>
    <xf numFmtId="0" fontId="2" fillId="0" borderId="32" xfId="0" applyFont="1" applyBorder="1" applyAlignment="1" applyProtection="1">
      <alignment wrapText="1"/>
      <protection locked="0"/>
    </xf>
    <xf numFmtId="0" fontId="2" fillId="0" borderId="29" xfId="0" applyFont="1" applyBorder="1" applyAlignment="1" applyProtection="1">
      <alignment horizontal="left" vertical="center" wrapText="1"/>
      <protection locked="0"/>
    </xf>
    <xf numFmtId="164" fontId="0" fillId="0" borderId="9" xfId="0" applyNumberFormat="1" applyBorder="1" applyAlignment="1" applyProtection="1">
      <alignment horizontal="center" vertical="center"/>
      <protection locked="0"/>
    </xf>
    <xf numFmtId="164" fontId="0" fillId="0" borderId="14" xfId="0" applyNumberFormat="1" applyBorder="1" applyAlignment="1" applyProtection="1">
      <alignment horizontal="center" vertical="center"/>
      <protection locked="0"/>
    </xf>
    <xf numFmtId="0" fontId="8" fillId="0" borderId="0" xfId="0" applyFont="1" applyAlignment="1" applyProtection="1">
      <alignment horizontal="center" vertical="center" wrapText="1"/>
      <protection locked="0"/>
    </xf>
    <xf numFmtId="0" fontId="2" fillId="0" borderId="32" xfId="0" applyFont="1" applyBorder="1" applyAlignment="1" applyProtection="1">
      <alignment horizontal="left" vertical="center" wrapText="1"/>
      <protection locked="0"/>
    </xf>
    <xf numFmtId="0" fontId="8" fillId="0" borderId="4" xfId="0" applyFont="1" applyBorder="1" applyAlignment="1" applyProtection="1">
      <alignment horizontal="center" vertical="center" wrapText="1"/>
      <protection locked="0"/>
    </xf>
    <xf numFmtId="0" fontId="0" fillId="4" borderId="15" xfId="0" applyFill="1" applyBorder="1" applyAlignment="1">
      <alignment horizontal="center" vertical="center"/>
    </xf>
    <xf numFmtId="0" fontId="0" fillId="4" borderId="25" xfId="0" applyFill="1" applyBorder="1" applyAlignment="1">
      <alignment horizontal="center"/>
    </xf>
    <xf numFmtId="0" fontId="0" fillId="4" borderId="15" xfId="0" applyFill="1" applyBorder="1" applyAlignment="1">
      <alignment horizontal="center"/>
    </xf>
    <xf numFmtId="0" fontId="0" fillId="4" borderId="15" xfId="0" applyFill="1" applyBorder="1" applyProtection="1">
      <protection locked="0"/>
    </xf>
    <xf numFmtId="0" fontId="0" fillId="4" borderId="34" xfId="0" applyFill="1" applyBorder="1" applyProtection="1">
      <protection locked="0"/>
    </xf>
    <xf numFmtId="0" fontId="0" fillId="4" borderId="16" xfId="0" applyFill="1" applyBorder="1" applyAlignment="1">
      <alignment horizontal="center" vertical="center"/>
    </xf>
    <xf numFmtId="0" fontId="0" fillId="3" borderId="2" xfId="0" applyFill="1" applyBorder="1" applyAlignment="1">
      <alignment horizontal="center" vertical="center"/>
    </xf>
    <xf numFmtId="0" fontId="0" fillId="3" borderId="19" xfId="0" applyFill="1" applyBorder="1" applyAlignment="1">
      <alignment horizontal="center" vertical="center"/>
    </xf>
    <xf numFmtId="0" fontId="0" fillId="3" borderId="2" xfId="0" applyFill="1" applyBorder="1" applyProtection="1">
      <protection locked="0"/>
    </xf>
    <xf numFmtId="0" fontId="0" fillId="3" borderId="33" xfId="0" applyFill="1" applyBorder="1" applyProtection="1">
      <protection locked="0"/>
    </xf>
    <xf numFmtId="0" fontId="0" fillId="0" borderId="4" xfId="0" applyBorder="1" applyAlignment="1" applyProtection="1">
      <alignment horizontal="center" vertical="center"/>
      <protection locked="0"/>
    </xf>
    <xf numFmtId="10" fontId="0" fillId="0" borderId="0" xfId="0" applyNumberFormat="1" applyAlignment="1" applyProtection="1">
      <alignment horizontal="center" vertical="center"/>
      <protection locked="0"/>
    </xf>
    <xf numFmtId="10" fontId="0" fillId="0" borderId="20" xfId="0" applyNumberFormat="1" applyBorder="1" applyAlignment="1" applyProtection="1">
      <alignment horizontal="center" vertical="center"/>
      <protection locked="0"/>
    </xf>
    <xf numFmtId="10" fontId="0" fillId="0" borderId="8" xfId="0" applyNumberFormat="1" applyBorder="1" applyAlignment="1" applyProtection="1">
      <alignment horizontal="center" vertical="center"/>
      <protection locked="0"/>
    </xf>
    <xf numFmtId="10" fontId="0" fillId="0" borderId="10" xfId="0" applyNumberFormat="1" applyBorder="1" applyAlignment="1" applyProtection="1">
      <alignment horizontal="center" vertical="center"/>
      <protection locked="0"/>
    </xf>
    <xf numFmtId="10" fontId="0" fillId="0" borderId="11" xfId="0" applyNumberFormat="1" applyBorder="1" applyAlignment="1" applyProtection="1">
      <alignment horizontal="center" vertical="center"/>
      <protection locked="0"/>
    </xf>
    <xf numFmtId="0" fontId="2" fillId="3" borderId="2" xfId="0" applyFont="1" applyFill="1" applyBorder="1" applyAlignment="1">
      <alignment horizontal="center" vertical="center"/>
    </xf>
    <xf numFmtId="0" fontId="2" fillId="6" borderId="4" xfId="0" applyFont="1" applyFill="1" applyBorder="1" applyAlignment="1">
      <alignment horizontal="center" vertical="center"/>
    </xf>
    <xf numFmtId="0" fontId="2" fillId="6" borderId="5" xfId="0" applyFont="1" applyFill="1" applyBorder="1" applyAlignment="1">
      <alignment horizontal="center" vertical="center"/>
    </xf>
    <xf numFmtId="0" fontId="2" fillId="6" borderId="6" xfId="0" applyFont="1" applyFill="1" applyBorder="1" applyAlignment="1">
      <alignment horizontal="center" vertical="center"/>
    </xf>
    <xf numFmtId="0" fontId="2" fillId="4" borderId="15" xfId="0" applyFont="1" applyFill="1" applyBorder="1" applyAlignment="1">
      <alignment horizontal="center" vertical="center"/>
    </xf>
    <xf numFmtId="0" fontId="2" fillId="2" borderId="35" xfId="0" applyFont="1" applyFill="1" applyBorder="1" applyAlignment="1" applyProtection="1">
      <alignment horizontal="center" vertical="center" wrapText="1"/>
      <protection locked="0"/>
    </xf>
    <xf numFmtId="0" fontId="0" fillId="2" borderId="19" xfId="0" applyFill="1" applyBorder="1" applyAlignment="1" applyProtection="1">
      <alignment horizontal="center"/>
      <protection locked="0"/>
    </xf>
    <xf numFmtId="0" fontId="0" fillId="2" borderId="36" xfId="0" applyFill="1" applyBorder="1" applyAlignment="1" applyProtection="1">
      <alignment horizontal="center"/>
      <protection locked="0"/>
    </xf>
    <xf numFmtId="0" fontId="0" fillId="2" borderId="36" xfId="0" applyFill="1" applyBorder="1" applyAlignment="1" applyProtection="1">
      <alignment horizontal="center" vertical="center"/>
      <protection locked="0"/>
    </xf>
    <xf numFmtId="0" fontId="12" fillId="7" borderId="37" xfId="0" applyFont="1" applyFill="1" applyBorder="1" applyAlignment="1">
      <alignment horizontal="left" vertical="top" wrapText="1" indent="1"/>
    </xf>
    <xf numFmtId="0" fontId="12" fillId="7" borderId="37" xfId="0" applyFont="1" applyFill="1" applyBorder="1" applyAlignment="1">
      <alignment horizontal="left" vertical="top" wrapText="1"/>
    </xf>
    <xf numFmtId="0" fontId="13" fillId="7" borderId="37" xfId="0" applyFont="1" applyFill="1" applyBorder="1" applyAlignment="1">
      <alignment vertical="top" wrapText="1" indent="1"/>
    </xf>
    <xf numFmtId="0" fontId="13" fillId="7" borderId="37" xfId="0" applyFont="1" applyFill="1" applyBorder="1" applyAlignment="1">
      <alignment vertical="top" wrapText="1"/>
    </xf>
    <xf numFmtId="0" fontId="2" fillId="8" borderId="1" xfId="0" applyFont="1" applyFill="1" applyBorder="1" applyAlignment="1">
      <alignment horizontal="center" vertical="center"/>
    </xf>
    <xf numFmtId="0" fontId="2" fillId="8" borderId="3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9" borderId="1" xfId="0" applyFont="1" applyFill="1" applyBorder="1" applyAlignment="1">
      <alignment horizontal="center" vertical="center"/>
    </xf>
    <xf numFmtId="0" fontId="0" fillId="9" borderId="1" xfId="0" applyFill="1" applyBorder="1" applyAlignment="1">
      <alignment horizontal="center" vertical="center"/>
    </xf>
    <xf numFmtId="0" fontId="2" fillId="9" borderId="1" xfId="0" applyFont="1" applyFill="1" applyBorder="1" applyAlignment="1">
      <alignment horizontal="center" vertical="center" wrapText="1"/>
    </xf>
    <xf numFmtId="2" fontId="0" fillId="0" borderId="8" xfId="0" applyNumberFormat="1" applyBorder="1" applyAlignment="1" applyProtection="1">
      <alignment horizontal="center" vertical="center"/>
      <protection locked="0"/>
    </xf>
    <xf numFmtId="2" fontId="0" fillId="0" borderId="11" xfId="0" applyNumberFormat="1" applyBorder="1" applyAlignment="1" applyProtection="1">
      <alignment horizontal="center" vertical="center"/>
      <protection locked="0"/>
    </xf>
    <xf numFmtId="0" fontId="2" fillId="3" borderId="17" xfId="0" applyFont="1" applyFill="1" applyBorder="1" applyAlignment="1" applyProtection="1">
      <alignment horizontal="center" vertical="center" wrapText="1"/>
      <protection locked="0"/>
    </xf>
    <xf numFmtId="0" fontId="2" fillId="3" borderId="16" xfId="0" applyFont="1" applyFill="1" applyBorder="1" applyAlignment="1" applyProtection="1">
      <alignment horizontal="center" vertical="center" wrapText="1"/>
      <protection locked="0"/>
    </xf>
    <xf numFmtId="0" fontId="2" fillId="5" borderId="17" xfId="0" applyFont="1" applyFill="1" applyBorder="1" applyAlignment="1" applyProtection="1">
      <alignment horizontal="center" vertical="center" wrapText="1"/>
      <protection locked="0"/>
    </xf>
    <xf numFmtId="0" fontId="2" fillId="5" borderId="16" xfId="0" applyFont="1" applyFill="1" applyBorder="1" applyAlignment="1" applyProtection="1">
      <alignment horizontal="center" vertical="center" wrapText="1"/>
      <protection locked="0"/>
    </xf>
    <xf numFmtId="0" fontId="2" fillId="4" borderId="17" xfId="0" applyFont="1" applyFill="1" applyBorder="1" applyAlignment="1" applyProtection="1">
      <alignment horizontal="center" vertical="center" wrapText="1"/>
      <protection locked="0"/>
    </xf>
    <xf numFmtId="0" fontId="2" fillId="4" borderId="16" xfId="0" applyFont="1" applyFill="1" applyBorder="1" applyAlignment="1" applyProtection="1">
      <alignment horizontal="center" vertical="center" wrapText="1"/>
      <protection locked="0"/>
    </xf>
    <xf numFmtId="0" fontId="3" fillId="2" borderId="17"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center" wrapText="1"/>
      <protection locked="0"/>
    </xf>
    <xf numFmtId="0" fontId="2" fillId="8" borderId="38" xfId="0" applyFont="1" applyFill="1" applyBorder="1" applyAlignment="1">
      <alignment horizontal="center" vertical="center" wrapText="1"/>
    </xf>
    <xf numFmtId="0" fontId="2" fillId="8" borderId="19" xfId="0" applyFont="1" applyFill="1" applyBorder="1" applyAlignment="1">
      <alignment horizontal="center" vertical="center" wrapText="1"/>
    </xf>
    <xf numFmtId="0" fontId="2" fillId="0" borderId="4"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29" xfId="0" applyFont="1" applyBorder="1" applyAlignment="1" applyProtection="1">
      <alignment horizontal="center" vertical="center"/>
      <protection locked="0"/>
    </xf>
    <xf numFmtId="0" fontId="2" fillId="0" borderId="30" xfId="0" applyFont="1" applyBorder="1" applyAlignment="1" applyProtection="1">
      <alignment horizontal="center" vertical="center"/>
      <protection locked="0"/>
    </xf>
  </cellXfs>
  <cellStyles count="3">
    <cellStyle name="Normal" xfId="0" builtinId="0"/>
    <cellStyle name="Normal 2" xfId="2" xr:uid="{8C077306-D906-46F8-8A0F-C53E82580374}"/>
    <cellStyle name="Percent" xfId="1" builtinId="5"/>
  </cellStyles>
  <dxfs count="15">
    <dxf>
      <font>
        <strike val="0"/>
        <color theme="1"/>
      </font>
      <fill>
        <patternFill>
          <bgColor theme="8" tint="0.59996337778862885"/>
        </patternFill>
      </fill>
    </dxf>
    <dxf>
      <font>
        <color theme="1"/>
      </font>
      <fill>
        <patternFill>
          <bgColor theme="5"/>
        </patternFill>
      </fill>
    </dxf>
    <dxf>
      <font>
        <color theme="1"/>
      </font>
      <fill>
        <patternFill>
          <bgColor rgb="FFFFC000"/>
        </patternFill>
      </fill>
    </dxf>
    <dxf>
      <font>
        <color theme="1"/>
      </font>
      <fill>
        <patternFill>
          <bgColor rgb="FF00B050"/>
        </patternFill>
      </fill>
    </dxf>
    <dxf>
      <font>
        <color theme="1"/>
      </font>
      <fill>
        <patternFill>
          <bgColor theme="7"/>
        </patternFill>
      </fill>
    </dxf>
    <dxf>
      <font>
        <strike val="0"/>
        <color theme="1"/>
      </font>
      <fill>
        <patternFill>
          <bgColor theme="8" tint="0.79998168889431442"/>
        </patternFill>
      </fill>
    </dxf>
    <dxf>
      <font>
        <color theme="1"/>
      </font>
      <fill>
        <patternFill>
          <bgColor theme="5"/>
        </patternFill>
      </fill>
    </dxf>
    <dxf>
      <font>
        <color theme="1"/>
      </font>
      <fill>
        <patternFill>
          <bgColor rgb="FFFFC000"/>
        </patternFill>
      </fill>
    </dxf>
    <dxf>
      <font>
        <color theme="1"/>
      </font>
      <fill>
        <patternFill>
          <bgColor rgb="FF00B050"/>
        </patternFill>
      </fill>
    </dxf>
    <dxf>
      <font>
        <color theme="1"/>
      </font>
      <fill>
        <patternFill>
          <bgColor theme="7"/>
        </patternFill>
      </fill>
    </dxf>
    <dxf>
      <font>
        <color theme="1"/>
      </font>
      <fill>
        <patternFill>
          <bgColor theme="8" tint="0.79998168889431442"/>
        </patternFill>
      </fill>
    </dxf>
    <dxf>
      <font>
        <color theme="1"/>
      </font>
      <fill>
        <patternFill>
          <bgColor theme="5"/>
        </patternFill>
      </fill>
    </dxf>
    <dxf>
      <font>
        <color theme="1"/>
      </font>
      <fill>
        <patternFill>
          <bgColor rgb="FFFFC000"/>
        </patternFill>
      </fill>
    </dxf>
    <dxf>
      <font>
        <color theme="1"/>
      </font>
      <fill>
        <patternFill>
          <bgColor rgb="FF00B050"/>
        </patternFill>
      </fill>
    </dxf>
    <dxf>
      <font>
        <color theme="1"/>
      </font>
      <fill>
        <patternFill>
          <bgColor theme="7"/>
        </patternFill>
      </fill>
    </dxf>
  </dxfs>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Individual</a:t>
            </a:r>
            <a:r>
              <a:rPr lang="en-GB" baseline="0"/>
              <a:t> performance b</a:t>
            </a:r>
            <a:r>
              <a:rPr lang="en-GB"/>
              <a:t>y section</a:t>
            </a:r>
          </a:p>
        </c:rich>
      </c:tx>
      <c:overlay val="0"/>
      <c:spPr>
        <a:noFill/>
        <a:ln>
          <a:solidFill>
            <a:schemeClr val="accent5">
              <a:lumMod val="75000"/>
            </a:schemeClr>
          </a:solid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2"/>
          <c:order val="2"/>
          <c:tx>
            <c:strRef>
              <c:f>'Individual child data tables'!$N$23</c:f>
              <c:strCache>
                <c:ptCount val="1"/>
                <c:pt idx="0">
                  <c:v>% of marks available</c:v>
                </c:pt>
              </c:strCache>
            </c:strRef>
          </c:tx>
          <c:spPr>
            <a:solidFill>
              <a:schemeClr val="accent3"/>
            </a:solidFill>
            <a:ln>
              <a:noFill/>
            </a:ln>
            <a:effectLst/>
          </c:spPr>
          <c:invertIfNegative val="0"/>
          <c:cat>
            <c:strRef>
              <c:f>'Individual child data tables'!$O$20:$Q$20</c:f>
              <c:strCache>
                <c:ptCount val="3"/>
                <c:pt idx="0">
                  <c:v>Text 1</c:v>
                </c:pt>
                <c:pt idx="1">
                  <c:v>Text 2</c:v>
                </c:pt>
                <c:pt idx="2">
                  <c:v>Text 3</c:v>
                </c:pt>
              </c:strCache>
            </c:strRef>
          </c:cat>
          <c:val>
            <c:numRef>
              <c:f>'Individual child data tables'!$O$23:$Q$23</c:f>
              <c:numCache>
                <c:formatCode>0</c:formatCode>
                <c:ptCount val="3"/>
                <c:pt idx="0">
                  <c:v>0</c:v>
                </c:pt>
                <c:pt idx="1">
                  <c:v>0</c:v>
                </c:pt>
                <c:pt idx="2">
                  <c:v>0</c:v>
                </c:pt>
              </c:numCache>
            </c:numRef>
          </c:val>
          <c:extLst>
            <c:ext xmlns:c16="http://schemas.microsoft.com/office/drawing/2014/chart" uri="{C3380CC4-5D6E-409C-BE32-E72D297353CC}">
              <c16:uniqueId val="{00000000-2F55-45BB-A592-0ED66918645C}"/>
            </c:ext>
          </c:extLst>
        </c:ser>
        <c:ser>
          <c:idx val="3"/>
          <c:order val="3"/>
          <c:tx>
            <c:strRef>
              <c:f>'Individual child data tables'!$N$24</c:f>
              <c:strCache>
                <c:ptCount val="1"/>
                <c:pt idx="0">
                  <c:v>% of marks nationally</c:v>
                </c:pt>
              </c:strCache>
            </c:strRef>
          </c:tx>
          <c:spPr>
            <a:solidFill>
              <a:schemeClr val="accent4"/>
            </a:solidFill>
            <a:ln>
              <a:noFill/>
            </a:ln>
            <a:effectLst/>
          </c:spPr>
          <c:invertIfNegative val="0"/>
          <c:cat>
            <c:strRef>
              <c:f>'Individual child data tables'!$O$20:$Q$20</c:f>
              <c:strCache>
                <c:ptCount val="3"/>
                <c:pt idx="0">
                  <c:v>Text 1</c:v>
                </c:pt>
                <c:pt idx="1">
                  <c:v>Text 2</c:v>
                </c:pt>
                <c:pt idx="2">
                  <c:v>Text 3</c:v>
                </c:pt>
              </c:strCache>
            </c:strRef>
          </c:cat>
          <c:val>
            <c:numRef>
              <c:f>'Individual child data tables'!$O$24:$Q$24</c:f>
              <c:numCache>
                <c:formatCode>General</c:formatCode>
                <c:ptCount val="3"/>
                <c:pt idx="0">
                  <c:v>71.099999999999994</c:v>
                </c:pt>
                <c:pt idx="1">
                  <c:v>61.45</c:v>
                </c:pt>
                <c:pt idx="2">
                  <c:v>50.39</c:v>
                </c:pt>
              </c:numCache>
            </c:numRef>
          </c:val>
          <c:extLst>
            <c:ext xmlns:c16="http://schemas.microsoft.com/office/drawing/2014/chart" uri="{C3380CC4-5D6E-409C-BE32-E72D297353CC}">
              <c16:uniqueId val="{00000001-2F55-45BB-A592-0ED66918645C}"/>
            </c:ext>
          </c:extLst>
        </c:ser>
        <c:ser>
          <c:idx val="4"/>
          <c:order val="4"/>
          <c:tx>
            <c:strRef>
              <c:f>'Individual child data tables'!$N$25</c:f>
              <c:strCache>
                <c:ptCount val="1"/>
                <c:pt idx="0">
                  <c:v>% of questions attempted</c:v>
                </c:pt>
              </c:strCache>
            </c:strRef>
          </c:tx>
          <c:spPr>
            <a:solidFill>
              <a:schemeClr val="accent5"/>
            </a:solidFill>
            <a:ln>
              <a:noFill/>
            </a:ln>
            <a:effectLst/>
          </c:spPr>
          <c:invertIfNegative val="0"/>
          <c:cat>
            <c:strRef>
              <c:f>'Individual child data tables'!$O$20:$Q$20</c:f>
              <c:strCache>
                <c:ptCount val="3"/>
                <c:pt idx="0">
                  <c:v>Text 1</c:v>
                </c:pt>
                <c:pt idx="1">
                  <c:v>Text 2</c:v>
                </c:pt>
                <c:pt idx="2">
                  <c:v>Text 3</c:v>
                </c:pt>
              </c:strCache>
            </c:strRef>
          </c:cat>
          <c:val>
            <c:numRef>
              <c:f>'Individual child data tables'!$O$25:$Q$25</c:f>
              <c:numCache>
                <c:formatCode>General</c:formatCode>
                <c:ptCount val="3"/>
                <c:pt idx="0">
                  <c:v>100</c:v>
                </c:pt>
                <c:pt idx="1">
                  <c:v>100</c:v>
                </c:pt>
                <c:pt idx="2" formatCode="0">
                  <c:v>100</c:v>
                </c:pt>
              </c:numCache>
            </c:numRef>
          </c:val>
          <c:extLst>
            <c:ext xmlns:c16="http://schemas.microsoft.com/office/drawing/2014/chart" uri="{C3380CC4-5D6E-409C-BE32-E72D297353CC}">
              <c16:uniqueId val="{00000002-2F55-45BB-A592-0ED66918645C}"/>
            </c:ext>
          </c:extLst>
        </c:ser>
        <c:ser>
          <c:idx val="5"/>
          <c:order val="5"/>
          <c:tx>
            <c:strRef>
              <c:f>'Individual child data tables'!$N$26</c:f>
              <c:strCache>
                <c:ptCount val="1"/>
                <c:pt idx="0">
                  <c:v>% attempts nationally</c:v>
                </c:pt>
              </c:strCache>
            </c:strRef>
          </c:tx>
          <c:spPr>
            <a:solidFill>
              <a:schemeClr val="accent6"/>
            </a:solidFill>
            <a:ln>
              <a:noFill/>
            </a:ln>
            <a:effectLst/>
          </c:spPr>
          <c:invertIfNegative val="0"/>
          <c:cat>
            <c:strRef>
              <c:f>'Individual child data tables'!$O$20:$Q$20</c:f>
              <c:strCache>
                <c:ptCount val="3"/>
                <c:pt idx="0">
                  <c:v>Text 1</c:v>
                </c:pt>
                <c:pt idx="1">
                  <c:v>Text 2</c:v>
                </c:pt>
                <c:pt idx="2">
                  <c:v>Text 3</c:v>
                </c:pt>
              </c:strCache>
            </c:strRef>
          </c:cat>
          <c:val>
            <c:numRef>
              <c:f>'Individual child data tables'!$O$26:$Q$26</c:f>
              <c:numCache>
                <c:formatCode>General</c:formatCode>
                <c:ptCount val="3"/>
                <c:pt idx="0">
                  <c:v>92.9</c:v>
                </c:pt>
                <c:pt idx="1">
                  <c:v>96.1</c:v>
                </c:pt>
                <c:pt idx="2">
                  <c:v>90.3</c:v>
                </c:pt>
              </c:numCache>
            </c:numRef>
          </c:val>
          <c:extLst>
            <c:ext xmlns:c16="http://schemas.microsoft.com/office/drawing/2014/chart" uri="{C3380CC4-5D6E-409C-BE32-E72D297353CC}">
              <c16:uniqueId val="{00000003-2F55-45BB-A592-0ED66918645C}"/>
            </c:ext>
          </c:extLst>
        </c:ser>
        <c:dLbls>
          <c:showLegendKey val="0"/>
          <c:showVal val="0"/>
          <c:showCatName val="0"/>
          <c:showSerName val="0"/>
          <c:showPercent val="0"/>
          <c:showBubbleSize val="0"/>
        </c:dLbls>
        <c:gapWidth val="219"/>
        <c:overlap val="-27"/>
        <c:axId val="1290810239"/>
        <c:axId val="1290810719"/>
        <c:extLst>
          <c:ext xmlns:c15="http://schemas.microsoft.com/office/drawing/2012/chart" uri="{02D57815-91ED-43cb-92C2-25804820EDAC}">
            <c15:filteredBarSeries>
              <c15:ser>
                <c:idx val="0"/>
                <c:order val="0"/>
                <c:tx>
                  <c:strRef>
                    <c:extLst>
                      <c:ext uri="{02D57815-91ED-43cb-92C2-25804820EDAC}">
                        <c15:formulaRef>
                          <c15:sqref>'Individual child data tables'!$N$21</c15:sqref>
                        </c15:formulaRef>
                      </c:ext>
                    </c:extLst>
                    <c:strCache>
                      <c:ptCount val="1"/>
                      <c:pt idx="0">
                        <c:v>Number of questions</c:v>
                      </c:pt>
                    </c:strCache>
                  </c:strRef>
                </c:tx>
                <c:spPr>
                  <a:solidFill>
                    <a:schemeClr val="accent1"/>
                  </a:solidFill>
                  <a:ln>
                    <a:noFill/>
                  </a:ln>
                  <a:effectLst/>
                </c:spPr>
                <c:invertIfNegative val="0"/>
                <c:cat>
                  <c:strRef>
                    <c:extLst>
                      <c:ext uri="{02D57815-91ED-43cb-92C2-25804820EDAC}">
                        <c15:formulaRef>
                          <c15:sqref>'Individual child data tables'!$O$20:$Q$20</c15:sqref>
                        </c15:formulaRef>
                      </c:ext>
                    </c:extLst>
                    <c:strCache>
                      <c:ptCount val="3"/>
                      <c:pt idx="0">
                        <c:v>Text 1</c:v>
                      </c:pt>
                      <c:pt idx="1">
                        <c:v>Text 2</c:v>
                      </c:pt>
                      <c:pt idx="2">
                        <c:v>Text 3</c:v>
                      </c:pt>
                    </c:strCache>
                  </c:strRef>
                </c:cat>
                <c:val>
                  <c:numRef>
                    <c:extLst>
                      <c:ext uri="{02D57815-91ED-43cb-92C2-25804820EDAC}">
                        <c15:formulaRef>
                          <c15:sqref>'Individual child data tables'!$O$21:$Q$21</c15:sqref>
                        </c15:formulaRef>
                      </c:ext>
                    </c:extLst>
                    <c:numCache>
                      <c:formatCode>General</c:formatCode>
                      <c:ptCount val="3"/>
                      <c:pt idx="0">
                        <c:v>12</c:v>
                      </c:pt>
                      <c:pt idx="1">
                        <c:v>15</c:v>
                      </c:pt>
                      <c:pt idx="2">
                        <c:v>13</c:v>
                      </c:pt>
                    </c:numCache>
                  </c:numRef>
                </c:val>
                <c:extLst>
                  <c:ext xmlns:c16="http://schemas.microsoft.com/office/drawing/2014/chart" uri="{C3380CC4-5D6E-409C-BE32-E72D297353CC}">
                    <c16:uniqueId val="{00000004-2F55-45BB-A592-0ED66918645C}"/>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'Individual child data tables'!$N$22</c15:sqref>
                        </c15:formulaRef>
                      </c:ext>
                    </c:extLst>
                    <c:strCache>
                      <c:ptCount val="1"/>
                      <c:pt idx="0">
                        <c:v>Marks available</c:v>
                      </c:pt>
                    </c:strCache>
                  </c:strRef>
                </c:tx>
                <c:spPr>
                  <a:solidFill>
                    <a:schemeClr val="accent2"/>
                  </a:solidFill>
                  <a:ln>
                    <a:noFill/>
                  </a:ln>
                  <a:effectLst/>
                </c:spPr>
                <c:invertIfNegative val="0"/>
                <c:cat>
                  <c:strRef>
                    <c:extLst xmlns:c15="http://schemas.microsoft.com/office/drawing/2012/chart">
                      <c:ext xmlns:c15="http://schemas.microsoft.com/office/drawing/2012/chart" uri="{02D57815-91ED-43cb-92C2-25804820EDAC}">
                        <c15:formulaRef>
                          <c15:sqref>'Individual child data tables'!$O$20:$Q$20</c15:sqref>
                        </c15:formulaRef>
                      </c:ext>
                    </c:extLst>
                    <c:strCache>
                      <c:ptCount val="3"/>
                      <c:pt idx="0">
                        <c:v>Text 1</c:v>
                      </c:pt>
                      <c:pt idx="1">
                        <c:v>Text 2</c:v>
                      </c:pt>
                      <c:pt idx="2">
                        <c:v>Text 3</c:v>
                      </c:pt>
                    </c:strCache>
                  </c:strRef>
                </c:cat>
                <c:val>
                  <c:numRef>
                    <c:extLst xmlns:c15="http://schemas.microsoft.com/office/drawing/2012/chart">
                      <c:ext xmlns:c15="http://schemas.microsoft.com/office/drawing/2012/chart" uri="{02D57815-91ED-43cb-92C2-25804820EDAC}">
                        <c15:formulaRef>
                          <c15:sqref>'Individual child data tables'!$O$22:$Q$22</c15:sqref>
                        </c15:formulaRef>
                      </c:ext>
                    </c:extLst>
                    <c:numCache>
                      <c:formatCode>General</c:formatCode>
                      <c:ptCount val="3"/>
                      <c:pt idx="0">
                        <c:v>14</c:v>
                      </c:pt>
                      <c:pt idx="1">
                        <c:v>20</c:v>
                      </c:pt>
                      <c:pt idx="2">
                        <c:v>16</c:v>
                      </c:pt>
                    </c:numCache>
                  </c:numRef>
                </c:val>
                <c:extLst xmlns:c15="http://schemas.microsoft.com/office/drawing/2012/chart">
                  <c:ext xmlns:c16="http://schemas.microsoft.com/office/drawing/2014/chart" uri="{C3380CC4-5D6E-409C-BE32-E72D297353CC}">
                    <c16:uniqueId val="{00000005-2F55-45BB-A592-0ED66918645C}"/>
                  </c:ext>
                </c:extLst>
              </c15:ser>
            </c15:filteredBarSeries>
          </c:ext>
        </c:extLst>
      </c:barChart>
      <c:catAx>
        <c:axId val="12908102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0810719"/>
        <c:crosses val="autoZero"/>
        <c:auto val="1"/>
        <c:lblAlgn val="ctr"/>
        <c:lblOffset val="100"/>
        <c:noMultiLvlLbl val="0"/>
      </c:catAx>
      <c:valAx>
        <c:axId val="1290810719"/>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081023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5">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Class performance by question type</a:t>
            </a:r>
          </a:p>
          <a:p>
            <a:pPr>
              <a:defRPr/>
            </a:pPr>
            <a:r>
              <a:rPr lang="en-GB"/>
              <a:t>within</a:t>
            </a:r>
            <a:r>
              <a:rPr lang="en-GB" baseline="0"/>
              <a:t> domain 2a - vocabulary</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3"/>
          <c:order val="3"/>
          <c:tx>
            <c:v>% of marks available</c:v>
          </c:tx>
          <c:spPr>
            <a:solidFill>
              <a:schemeClr val="accent4"/>
            </a:solidFill>
            <a:ln>
              <a:noFill/>
            </a:ln>
            <a:effectLst/>
          </c:spPr>
          <c:invertIfNegative val="0"/>
          <c:cat>
            <c:strRef>
              <c:f>'Class data tables'!$B$15:$D$15</c:f>
              <c:strCache>
                <c:ptCount val="3"/>
                <c:pt idx="0">
                  <c:v>Write in (one part)</c:v>
                </c:pt>
                <c:pt idx="1">
                  <c:v>Write in (two parts)</c:v>
                </c:pt>
                <c:pt idx="2">
                  <c:v>Tick one</c:v>
                </c:pt>
              </c:strCache>
            </c:strRef>
          </c:cat>
          <c:val>
            <c:numRef>
              <c:f>'Class data tables'!$B$19:$D$19</c:f>
              <c:numCache>
                <c:formatCode>General</c:formatCode>
                <c:ptCount val="3"/>
                <c:pt idx="0">
                  <c:v>0</c:v>
                </c:pt>
                <c:pt idx="1">
                  <c:v>0</c:v>
                </c:pt>
                <c:pt idx="2">
                  <c:v>0</c:v>
                </c:pt>
              </c:numCache>
            </c:numRef>
          </c:val>
          <c:extLst>
            <c:ext xmlns:c16="http://schemas.microsoft.com/office/drawing/2014/chart" uri="{C3380CC4-5D6E-409C-BE32-E72D297353CC}">
              <c16:uniqueId val="{00000000-B092-4793-A22C-706543CAB940}"/>
            </c:ext>
          </c:extLst>
        </c:ser>
        <c:ser>
          <c:idx val="4"/>
          <c:order val="4"/>
          <c:tx>
            <c:v>% marks nationally</c:v>
          </c:tx>
          <c:spPr>
            <a:solidFill>
              <a:schemeClr val="accent5"/>
            </a:solidFill>
            <a:ln>
              <a:noFill/>
            </a:ln>
            <a:effectLst/>
          </c:spPr>
          <c:invertIfNegative val="0"/>
          <c:cat>
            <c:strRef>
              <c:f>'Class data tables'!$B$15:$D$15</c:f>
              <c:strCache>
                <c:ptCount val="3"/>
                <c:pt idx="0">
                  <c:v>Write in (one part)</c:v>
                </c:pt>
                <c:pt idx="1">
                  <c:v>Write in (two parts)</c:v>
                </c:pt>
                <c:pt idx="2">
                  <c:v>Tick one</c:v>
                </c:pt>
              </c:strCache>
            </c:strRef>
          </c:cat>
          <c:val>
            <c:numRef>
              <c:f>'Class data tables'!$B$20:$D$20</c:f>
              <c:numCache>
                <c:formatCode>0.0</c:formatCode>
                <c:ptCount val="3"/>
                <c:pt idx="0">
                  <c:v>66.76666666666668</c:v>
                </c:pt>
                <c:pt idx="1">
                  <c:v>43.2</c:v>
                </c:pt>
                <c:pt idx="2">
                  <c:v>18.7</c:v>
                </c:pt>
              </c:numCache>
            </c:numRef>
          </c:val>
          <c:extLst>
            <c:ext xmlns:c16="http://schemas.microsoft.com/office/drawing/2014/chart" uri="{C3380CC4-5D6E-409C-BE32-E72D297353CC}">
              <c16:uniqueId val="{00000001-B092-4793-A22C-706543CAB940}"/>
            </c:ext>
          </c:extLst>
        </c:ser>
        <c:ser>
          <c:idx val="6"/>
          <c:order val="6"/>
          <c:tx>
            <c:v>% of questions attempted</c:v>
          </c:tx>
          <c:spPr>
            <a:solidFill>
              <a:schemeClr val="accent1">
                <a:lumMod val="60000"/>
              </a:schemeClr>
            </a:solidFill>
            <a:ln>
              <a:noFill/>
            </a:ln>
            <a:effectLst/>
          </c:spPr>
          <c:invertIfNegative val="0"/>
          <c:cat>
            <c:strRef>
              <c:f>'Class data tables'!$B$15:$D$15</c:f>
              <c:strCache>
                <c:ptCount val="3"/>
                <c:pt idx="0">
                  <c:v>Write in (one part)</c:v>
                </c:pt>
                <c:pt idx="1">
                  <c:v>Write in (two parts)</c:v>
                </c:pt>
                <c:pt idx="2">
                  <c:v>Tick one</c:v>
                </c:pt>
              </c:strCache>
            </c:strRef>
          </c:cat>
          <c:val>
            <c:numRef>
              <c:f>'Class data tables'!$B$22:$D$22</c:f>
              <c:numCache>
                <c:formatCode>General</c:formatCode>
                <c:ptCount val="3"/>
                <c:pt idx="0" formatCode="0">
                  <c:v>0</c:v>
                </c:pt>
                <c:pt idx="1">
                  <c:v>0</c:v>
                </c:pt>
                <c:pt idx="2">
                  <c:v>0</c:v>
                </c:pt>
              </c:numCache>
            </c:numRef>
          </c:val>
          <c:extLst>
            <c:ext xmlns:c16="http://schemas.microsoft.com/office/drawing/2014/chart" uri="{C3380CC4-5D6E-409C-BE32-E72D297353CC}">
              <c16:uniqueId val="{00000002-B092-4793-A22C-706543CAB940}"/>
            </c:ext>
          </c:extLst>
        </c:ser>
        <c:ser>
          <c:idx val="7"/>
          <c:order val="7"/>
          <c:tx>
            <c:v>% attempted nationally</c:v>
          </c:tx>
          <c:spPr>
            <a:solidFill>
              <a:schemeClr val="accent2">
                <a:lumMod val="60000"/>
              </a:schemeClr>
            </a:solidFill>
            <a:ln>
              <a:noFill/>
            </a:ln>
            <a:effectLst/>
          </c:spPr>
          <c:invertIfNegative val="0"/>
          <c:cat>
            <c:strRef>
              <c:f>'Class data tables'!$B$15:$D$15</c:f>
              <c:strCache>
                <c:ptCount val="3"/>
                <c:pt idx="0">
                  <c:v>Write in (one part)</c:v>
                </c:pt>
                <c:pt idx="1">
                  <c:v>Write in (two parts)</c:v>
                </c:pt>
                <c:pt idx="2">
                  <c:v>Tick one</c:v>
                </c:pt>
              </c:strCache>
            </c:strRef>
          </c:cat>
          <c:val>
            <c:numRef>
              <c:f>'Class data tables'!$B$23:$D$23</c:f>
              <c:numCache>
                <c:formatCode>General</c:formatCode>
                <c:ptCount val="3"/>
                <c:pt idx="0" formatCode="0.0">
                  <c:v>94.066666666666663</c:v>
                </c:pt>
                <c:pt idx="1">
                  <c:v>94.199999999999989</c:v>
                </c:pt>
                <c:pt idx="2" formatCode="0.0">
                  <c:v>97.125</c:v>
                </c:pt>
              </c:numCache>
            </c:numRef>
          </c:val>
          <c:extLst>
            <c:ext xmlns:c16="http://schemas.microsoft.com/office/drawing/2014/chart" uri="{C3380CC4-5D6E-409C-BE32-E72D297353CC}">
              <c16:uniqueId val="{00000003-B092-4793-A22C-706543CAB940}"/>
            </c:ext>
          </c:extLst>
        </c:ser>
        <c:dLbls>
          <c:showLegendKey val="0"/>
          <c:showVal val="0"/>
          <c:showCatName val="0"/>
          <c:showSerName val="0"/>
          <c:showPercent val="0"/>
          <c:showBubbleSize val="0"/>
        </c:dLbls>
        <c:gapWidth val="219"/>
        <c:overlap val="-27"/>
        <c:axId val="1168078112"/>
        <c:axId val="116807907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'Class data tables'!$B$15:$D$15</c15:sqref>
                        </c15:formulaRef>
                      </c:ext>
                    </c:extLst>
                    <c:strCache>
                      <c:ptCount val="3"/>
                      <c:pt idx="0">
                        <c:v>Write in (one part)</c:v>
                      </c:pt>
                      <c:pt idx="1">
                        <c:v>Write in (two parts)</c:v>
                      </c:pt>
                      <c:pt idx="2">
                        <c:v>Tick one</c:v>
                      </c:pt>
                    </c:strCache>
                  </c:strRef>
                </c:cat>
                <c:val>
                  <c:numRef>
                    <c:extLst>
                      <c:ext uri="{02D57815-91ED-43cb-92C2-25804820EDAC}">
                        <c15:formulaRef>
                          <c15:sqref>'Class data tables'!$B$16:$D$16</c15:sqref>
                        </c15:formulaRef>
                      </c:ext>
                    </c:extLst>
                    <c:numCache>
                      <c:formatCode>General</c:formatCode>
                      <c:ptCount val="3"/>
                      <c:pt idx="0">
                        <c:v>3</c:v>
                      </c:pt>
                      <c:pt idx="1">
                        <c:v>1</c:v>
                      </c:pt>
                      <c:pt idx="2">
                        <c:v>4</c:v>
                      </c:pt>
                    </c:numCache>
                  </c:numRef>
                </c:val>
                <c:extLst>
                  <c:ext xmlns:c16="http://schemas.microsoft.com/office/drawing/2014/chart" uri="{C3380CC4-5D6E-409C-BE32-E72D297353CC}">
                    <c16:uniqueId val="{00000004-B092-4793-A22C-706543CAB940}"/>
                  </c:ext>
                </c:extLst>
              </c15:ser>
            </c15:filteredBarSeries>
            <c15:filteredBarSeries>
              <c15:ser>
                <c:idx val="1"/>
                <c:order val="1"/>
                <c:spPr>
                  <a:solidFill>
                    <a:schemeClr val="accent2"/>
                  </a:solidFill>
                  <a:ln>
                    <a:noFill/>
                  </a:ln>
                  <a:effectLst/>
                </c:spPr>
                <c:invertIfNegative val="0"/>
                <c:cat>
                  <c:strRef>
                    <c:extLst xmlns:c15="http://schemas.microsoft.com/office/drawing/2012/chart">
                      <c:ext xmlns:c15="http://schemas.microsoft.com/office/drawing/2012/chart" uri="{02D57815-91ED-43cb-92C2-25804820EDAC}">
                        <c15:formulaRef>
                          <c15:sqref>'Class data tables'!$B$15:$D$15</c15:sqref>
                        </c15:formulaRef>
                      </c:ext>
                    </c:extLst>
                    <c:strCache>
                      <c:ptCount val="3"/>
                      <c:pt idx="0">
                        <c:v>Write in (one part)</c:v>
                      </c:pt>
                      <c:pt idx="1">
                        <c:v>Write in (two parts)</c:v>
                      </c:pt>
                      <c:pt idx="2">
                        <c:v>Tick one</c:v>
                      </c:pt>
                    </c:strCache>
                  </c:strRef>
                </c:cat>
                <c:val>
                  <c:numRef>
                    <c:extLst xmlns:c15="http://schemas.microsoft.com/office/drawing/2012/chart">
                      <c:ext xmlns:c15="http://schemas.microsoft.com/office/drawing/2012/chart" uri="{02D57815-91ED-43cb-92C2-25804820EDAC}">
                        <c15:formulaRef>
                          <c15:sqref>'Class data tables'!$B$17:$D$17</c15:sqref>
                        </c15:formulaRef>
                      </c:ext>
                    </c:extLst>
                    <c:numCache>
                      <c:formatCode>General</c:formatCode>
                      <c:ptCount val="3"/>
                      <c:pt idx="0">
                        <c:v>3</c:v>
                      </c:pt>
                      <c:pt idx="1">
                        <c:v>2</c:v>
                      </c:pt>
                      <c:pt idx="2">
                        <c:v>4</c:v>
                      </c:pt>
                    </c:numCache>
                  </c:numRef>
                </c:val>
                <c:extLst xmlns:c15="http://schemas.microsoft.com/office/drawing/2012/chart">
                  <c:ext xmlns:c16="http://schemas.microsoft.com/office/drawing/2014/chart" uri="{C3380CC4-5D6E-409C-BE32-E72D297353CC}">
                    <c16:uniqueId val="{00000005-B092-4793-A22C-706543CAB940}"/>
                  </c:ext>
                </c:extLst>
              </c15:ser>
            </c15:filteredBarSeries>
            <c15:filteredBarSeries>
              <c15:ser>
                <c:idx val="2"/>
                <c:order val="2"/>
                <c:spPr>
                  <a:solidFill>
                    <a:schemeClr val="accent3"/>
                  </a:solidFill>
                  <a:ln>
                    <a:noFill/>
                  </a:ln>
                  <a:effectLst/>
                </c:spPr>
                <c:invertIfNegative val="0"/>
                <c:cat>
                  <c:strRef>
                    <c:extLst xmlns:c15="http://schemas.microsoft.com/office/drawing/2012/chart">
                      <c:ext xmlns:c15="http://schemas.microsoft.com/office/drawing/2012/chart" uri="{02D57815-91ED-43cb-92C2-25804820EDAC}">
                        <c15:formulaRef>
                          <c15:sqref>'Class data tables'!$B$15:$D$15</c15:sqref>
                        </c15:formulaRef>
                      </c:ext>
                    </c:extLst>
                    <c:strCache>
                      <c:ptCount val="3"/>
                      <c:pt idx="0">
                        <c:v>Write in (one part)</c:v>
                      </c:pt>
                      <c:pt idx="1">
                        <c:v>Write in (two parts)</c:v>
                      </c:pt>
                      <c:pt idx="2">
                        <c:v>Tick one</c:v>
                      </c:pt>
                    </c:strCache>
                  </c:strRef>
                </c:cat>
                <c:val>
                  <c:numRef>
                    <c:extLst xmlns:c15="http://schemas.microsoft.com/office/drawing/2012/chart">
                      <c:ext xmlns:c15="http://schemas.microsoft.com/office/drawing/2012/chart" uri="{02D57815-91ED-43cb-92C2-25804820EDAC}">
                        <c15:formulaRef>
                          <c15:sqref>'Class data tables'!$B$18:$D$18</c15:sqref>
                        </c15:formulaRef>
                      </c:ext>
                    </c:extLst>
                    <c:numCache>
                      <c:formatCode>General</c:formatCode>
                      <c:ptCount val="3"/>
                      <c:pt idx="0">
                        <c:v>96</c:v>
                      </c:pt>
                      <c:pt idx="1">
                        <c:v>64</c:v>
                      </c:pt>
                      <c:pt idx="2">
                        <c:v>128</c:v>
                      </c:pt>
                    </c:numCache>
                  </c:numRef>
                </c:val>
                <c:extLst xmlns:c15="http://schemas.microsoft.com/office/drawing/2012/chart">
                  <c:ext xmlns:c16="http://schemas.microsoft.com/office/drawing/2014/chart" uri="{C3380CC4-5D6E-409C-BE32-E72D297353CC}">
                    <c16:uniqueId val="{00000006-B092-4793-A22C-706543CAB940}"/>
                  </c:ext>
                </c:extLst>
              </c15:ser>
            </c15:filteredBarSeries>
            <c15:filteredBarSeries>
              <c15:ser>
                <c:idx val="5"/>
                <c:order val="5"/>
                <c:spPr>
                  <a:solidFill>
                    <a:schemeClr val="accent6"/>
                  </a:solidFill>
                  <a:ln>
                    <a:noFill/>
                  </a:ln>
                  <a:effectLst/>
                </c:spPr>
                <c:invertIfNegative val="0"/>
                <c:cat>
                  <c:strRef>
                    <c:extLst xmlns:c15="http://schemas.microsoft.com/office/drawing/2012/chart">
                      <c:ext xmlns:c15="http://schemas.microsoft.com/office/drawing/2012/chart" uri="{02D57815-91ED-43cb-92C2-25804820EDAC}">
                        <c15:formulaRef>
                          <c15:sqref>'Class data tables'!$B$15:$D$15</c15:sqref>
                        </c15:formulaRef>
                      </c:ext>
                    </c:extLst>
                    <c:strCache>
                      <c:ptCount val="3"/>
                      <c:pt idx="0">
                        <c:v>Write in (one part)</c:v>
                      </c:pt>
                      <c:pt idx="1">
                        <c:v>Write in (two parts)</c:v>
                      </c:pt>
                      <c:pt idx="2">
                        <c:v>Tick one</c:v>
                      </c:pt>
                    </c:strCache>
                  </c:strRef>
                </c:cat>
                <c:val>
                  <c:numRef>
                    <c:extLst xmlns:c15="http://schemas.microsoft.com/office/drawing/2012/chart">
                      <c:ext xmlns:c15="http://schemas.microsoft.com/office/drawing/2012/chart" uri="{02D57815-91ED-43cb-92C2-25804820EDAC}">
                        <c15:formulaRef>
                          <c15:sqref>'Class data tables'!$B$21:$D$21</c15:sqref>
                        </c15:formulaRef>
                      </c:ext>
                    </c:extLst>
                    <c:numCache>
                      <c:formatCode>General</c:formatCode>
                      <c:ptCount val="3"/>
                      <c:pt idx="0">
                        <c:v>96</c:v>
                      </c:pt>
                      <c:pt idx="1">
                        <c:v>32</c:v>
                      </c:pt>
                      <c:pt idx="2">
                        <c:v>128</c:v>
                      </c:pt>
                    </c:numCache>
                  </c:numRef>
                </c:val>
                <c:extLst xmlns:c15="http://schemas.microsoft.com/office/drawing/2012/chart">
                  <c:ext xmlns:c16="http://schemas.microsoft.com/office/drawing/2014/chart" uri="{C3380CC4-5D6E-409C-BE32-E72D297353CC}">
                    <c16:uniqueId val="{00000007-B092-4793-A22C-706543CAB940}"/>
                  </c:ext>
                </c:extLst>
              </c15:ser>
            </c15:filteredBarSeries>
          </c:ext>
        </c:extLst>
      </c:barChart>
      <c:catAx>
        <c:axId val="1168078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8079072"/>
        <c:crosses val="autoZero"/>
        <c:auto val="1"/>
        <c:lblAlgn val="ctr"/>
        <c:lblOffset val="100"/>
        <c:noMultiLvlLbl val="0"/>
      </c:catAx>
      <c:valAx>
        <c:axId val="1168079072"/>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80781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5"/>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Class performance</a:t>
            </a:r>
            <a:r>
              <a:rPr lang="en-GB" baseline="0"/>
              <a:t> by question type</a:t>
            </a:r>
          </a:p>
          <a:p>
            <a:pPr>
              <a:defRPr/>
            </a:pPr>
            <a:r>
              <a:rPr lang="en-GB" baseline="0"/>
              <a:t>within domain 2b - retrieve and record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3"/>
          <c:order val="3"/>
          <c:tx>
            <c:v>% marks achieved</c:v>
          </c:tx>
          <c:spPr>
            <a:solidFill>
              <a:schemeClr val="accent4"/>
            </a:solidFill>
            <a:ln>
              <a:noFill/>
            </a:ln>
            <a:effectLst/>
          </c:spPr>
          <c:invertIfNegative val="0"/>
          <c:cat>
            <c:strRef>
              <c:f>'Class data tables'!$E$15:$J$15</c:f>
              <c:strCache>
                <c:ptCount val="6"/>
                <c:pt idx="0">
                  <c:v>Matching task</c:v>
                </c:pt>
                <c:pt idx="1">
                  <c:v>Ordering task</c:v>
                </c:pt>
                <c:pt idx="2">
                  <c:v>Tick one</c:v>
                </c:pt>
                <c:pt idx="3">
                  <c:v>This or that?</c:v>
                </c:pt>
                <c:pt idx="4">
                  <c:v>Write in (one part)</c:v>
                </c:pt>
                <c:pt idx="5">
                  <c:v>Write in (two parts)</c:v>
                </c:pt>
              </c:strCache>
            </c:strRef>
          </c:cat>
          <c:val>
            <c:numRef>
              <c:f>'Class data tables'!$E$19:$J$19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D80-4551-806B-5484AA12D4EB}"/>
            </c:ext>
          </c:extLst>
        </c:ser>
        <c:ser>
          <c:idx val="4"/>
          <c:order val="4"/>
          <c:tx>
            <c:v>% marks achieved nationally</c:v>
          </c:tx>
          <c:spPr>
            <a:solidFill>
              <a:schemeClr val="accent5"/>
            </a:solidFill>
            <a:ln>
              <a:noFill/>
            </a:ln>
            <a:effectLst/>
          </c:spPr>
          <c:invertIfNegative val="0"/>
          <c:cat>
            <c:strRef>
              <c:f>'Class data tables'!$E$15:$J$15</c:f>
              <c:strCache>
                <c:ptCount val="6"/>
                <c:pt idx="0">
                  <c:v>Matching task</c:v>
                </c:pt>
                <c:pt idx="1">
                  <c:v>Ordering task</c:v>
                </c:pt>
                <c:pt idx="2">
                  <c:v>Tick one</c:v>
                </c:pt>
                <c:pt idx="3">
                  <c:v>This or that?</c:v>
                </c:pt>
                <c:pt idx="4">
                  <c:v>Write in (one part)</c:v>
                </c:pt>
                <c:pt idx="5">
                  <c:v>Write in (two parts)</c:v>
                </c:pt>
              </c:strCache>
            </c:strRef>
          </c:cat>
          <c:val>
            <c:numRef>
              <c:f>'Class data tables'!$E$20:$J$20</c:f>
              <c:numCache>
                <c:formatCode>0.0</c:formatCode>
                <c:ptCount val="6"/>
                <c:pt idx="0">
                  <c:v>74.8</c:v>
                </c:pt>
                <c:pt idx="1">
                  <c:v>65</c:v>
                </c:pt>
                <c:pt idx="2">
                  <c:v>67.400000000000006</c:v>
                </c:pt>
                <c:pt idx="3">
                  <c:v>63.749999999999993</c:v>
                </c:pt>
                <c:pt idx="4">
                  <c:v>69.766666666666666</c:v>
                </c:pt>
                <c:pt idx="5">
                  <c:v>68</c:v>
                </c:pt>
              </c:numCache>
            </c:numRef>
          </c:val>
          <c:extLst>
            <c:ext xmlns:c16="http://schemas.microsoft.com/office/drawing/2014/chart" uri="{C3380CC4-5D6E-409C-BE32-E72D297353CC}">
              <c16:uniqueId val="{00000001-CD80-4551-806B-5484AA12D4EB}"/>
            </c:ext>
          </c:extLst>
        </c:ser>
        <c:ser>
          <c:idx val="6"/>
          <c:order val="6"/>
          <c:tx>
            <c:v>% questions attempted</c:v>
          </c:tx>
          <c:spPr>
            <a:solidFill>
              <a:schemeClr val="accent1">
                <a:lumMod val="60000"/>
              </a:schemeClr>
            </a:solidFill>
            <a:ln>
              <a:noFill/>
            </a:ln>
            <a:effectLst/>
          </c:spPr>
          <c:invertIfNegative val="0"/>
          <c:cat>
            <c:strRef>
              <c:f>'Class data tables'!$E$15:$J$15</c:f>
              <c:strCache>
                <c:ptCount val="6"/>
                <c:pt idx="0">
                  <c:v>Matching task</c:v>
                </c:pt>
                <c:pt idx="1">
                  <c:v>Ordering task</c:v>
                </c:pt>
                <c:pt idx="2">
                  <c:v>Tick one</c:v>
                </c:pt>
                <c:pt idx="3">
                  <c:v>This or that?</c:v>
                </c:pt>
                <c:pt idx="4">
                  <c:v>Write in (one part)</c:v>
                </c:pt>
                <c:pt idx="5">
                  <c:v>Write in (two parts)</c:v>
                </c:pt>
              </c:strCache>
            </c:strRef>
          </c:cat>
          <c:val>
            <c:numRef>
              <c:f>'Class data tables'!$E$22:$J$22</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CD80-4551-806B-5484AA12D4EB}"/>
            </c:ext>
          </c:extLst>
        </c:ser>
        <c:ser>
          <c:idx val="7"/>
          <c:order val="7"/>
          <c:tx>
            <c:v>% attempted nationally</c:v>
          </c:tx>
          <c:spPr>
            <a:solidFill>
              <a:schemeClr val="accent2">
                <a:lumMod val="60000"/>
              </a:schemeClr>
            </a:solidFill>
            <a:ln>
              <a:noFill/>
            </a:ln>
            <a:effectLst/>
          </c:spPr>
          <c:invertIfNegative val="0"/>
          <c:cat>
            <c:strRef>
              <c:f>'Class data tables'!$E$15:$J$15</c:f>
              <c:strCache>
                <c:ptCount val="6"/>
                <c:pt idx="0">
                  <c:v>Matching task</c:v>
                </c:pt>
                <c:pt idx="1">
                  <c:v>Ordering task</c:v>
                </c:pt>
                <c:pt idx="2">
                  <c:v>Tick one</c:v>
                </c:pt>
                <c:pt idx="3">
                  <c:v>This or that?</c:v>
                </c:pt>
                <c:pt idx="4">
                  <c:v>Write in (one part)</c:v>
                </c:pt>
                <c:pt idx="5">
                  <c:v>Write in (two parts)</c:v>
                </c:pt>
              </c:strCache>
            </c:strRef>
          </c:cat>
          <c:val>
            <c:numRef>
              <c:f>'Class data tables'!$E$23:$J$23</c:f>
              <c:numCache>
                <c:formatCode>0.0</c:formatCode>
                <c:ptCount val="6"/>
                <c:pt idx="0">
                  <c:v>98.4</c:v>
                </c:pt>
                <c:pt idx="1">
                  <c:v>99</c:v>
                </c:pt>
                <c:pt idx="2" formatCode="General">
                  <c:v>99</c:v>
                </c:pt>
                <c:pt idx="3" formatCode="General">
                  <c:v>99</c:v>
                </c:pt>
                <c:pt idx="4">
                  <c:v>93.283333333333331</c:v>
                </c:pt>
                <c:pt idx="5" formatCode="General">
                  <c:v>92.5</c:v>
                </c:pt>
              </c:numCache>
            </c:numRef>
          </c:val>
          <c:extLst>
            <c:ext xmlns:c16="http://schemas.microsoft.com/office/drawing/2014/chart" uri="{C3380CC4-5D6E-409C-BE32-E72D297353CC}">
              <c16:uniqueId val="{00000003-CD80-4551-806B-5484AA12D4EB}"/>
            </c:ext>
          </c:extLst>
        </c:ser>
        <c:dLbls>
          <c:showLegendKey val="0"/>
          <c:showVal val="0"/>
          <c:showCatName val="0"/>
          <c:showSerName val="0"/>
          <c:showPercent val="0"/>
          <c:showBubbleSize val="0"/>
        </c:dLbls>
        <c:gapWidth val="219"/>
        <c:overlap val="-27"/>
        <c:axId val="1207900240"/>
        <c:axId val="120789592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'Class data tables'!$E$15:$J$15</c15:sqref>
                        </c15:formulaRef>
                      </c:ext>
                    </c:extLst>
                    <c:strCache>
                      <c:ptCount val="6"/>
                      <c:pt idx="0">
                        <c:v>Matching task</c:v>
                      </c:pt>
                      <c:pt idx="1">
                        <c:v>Ordering task</c:v>
                      </c:pt>
                      <c:pt idx="2">
                        <c:v>Tick one</c:v>
                      </c:pt>
                      <c:pt idx="3">
                        <c:v>This or that?</c:v>
                      </c:pt>
                      <c:pt idx="4">
                        <c:v>Write in (one part)</c:v>
                      </c:pt>
                      <c:pt idx="5">
                        <c:v>Write in (two parts)</c:v>
                      </c:pt>
                    </c:strCache>
                  </c:strRef>
                </c:cat>
                <c:val>
                  <c:numRef>
                    <c:extLst>
                      <c:ext uri="{02D57815-91ED-43cb-92C2-25804820EDAC}">
                        <c15:formulaRef>
                          <c15:sqref>'Class data tables'!$E$16:$J$16</c15:sqref>
                        </c15:formulaRef>
                      </c:ext>
                    </c:extLst>
                    <c:numCache>
                      <c:formatCode>General</c:formatCode>
                      <c:ptCount val="6"/>
                      <c:pt idx="0">
                        <c:v>1</c:v>
                      </c:pt>
                      <c:pt idx="1">
                        <c:v>1</c:v>
                      </c:pt>
                      <c:pt idx="2">
                        <c:v>1</c:v>
                      </c:pt>
                      <c:pt idx="3">
                        <c:v>2</c:v>
                      </c:pt>
                      <c:pt idx="4">
                        <c:v>6</c:v>
                      </c:pt>
                      <c:pt idx="5">
                        <c:v>2</c:v>
                      </c:pt>
                    </c:numCache>
                  </c:numRef>
                </c:val>
                <c:extLst>
                  <c:ext xmlns:c16="http://schemas.microsoft.com/office/drawing/2014/chart" uri="{C3380CC4-5D6E-409C-BE32-E72D297353CC}">
                    <c16:uniqueId val="{00000004-CD80-4551-806B-5484AA12D4EB}"/>
                  </c:ext>
                </c:extLst>
              </c15:ser>
            </c15:filteredBarSeries>
            <c15:filteredBarSeries>
              <c15:ser>
                <c:idx val="1"/>
                <c:order val="1"/>
                <c:spPr>
                  <a:solidFill>
                    <a:schemeClr val="accent2"/>
                  </a:solidFill>
                  <a:ln>
                    <a:noFill/>
                  </a:ln>
                  <a:effectLst/>
                </c:spPr>
                <c:invertIfNegative val="0"/>
                <c:cat>
                  <c:strRef>
                    <c:extLst xmlns:c15="http://schemas.microsoft.com/office/drawing/2012/chart">
                      <c:ext xmlns:c15="http://schemas.microsoft.com/office/drawing/2012/chart" uri="{02D57815-91ED-43cb-92C2-25804820EDAC}">
                        <c15:formulaRef>
                          <c15:sqref>'Class data tables'!$E$15:$J$15</c15:sqref>
                        </c15:formulaRef>
                      </c:ext>
                    </c:extLst>
                    <c:strCache>
                      <c:ptCount val="6"/>
                      <c:pt idx="0">
                        <c:v>Matching task</c:v>
                      </c:pt>
                      <c:pt idx="1">
                        <c:v>Ordering task</c:v>
                      </c:pt>
                      <c:pt idx="2">
                        <c:v>Tick one</c:v>
                      </c:pt>
                      <c:pt idx="3">
                        <c:v>This or that?</c:v>
                      </c:pt>
                      <c:pt idx="4">
                        <c:v>Write in (one part)</c:v>
                      </c:pt>
                      <c:pt idx="5">
                        <c:v>Write in (two parts)</c:v>
                      </c:pt>
                    </c:strCache>
                  </c:strRef>
                </c:cat>
                <c:val>
                  <c:numRef>
                    <c:extLst xmlns:c15="http://schemas.microsoft.com/office/drawing/2012/chart">
                      <c:ext xmlns:c15="http://schemas.microsoft.com/office/drawing/2012/chart" uri="{02D57815-91ED-43cb-92C2-25804820EDAC}">
                        <c15:formulaRef>
                          <c15:sqref>'Class data tables'!$E$17:$J$17</c15:sqref>
                        </c15:formulaRef>
                      </c:ext>
                    </c:extLst>
                    <c:numCache>
                      <c:formatCode>General</c:formatCode>
                      <c:ptCount val="6"/>
                      <c:pt idx="0">
                        <c:v>1</c:v>
                      </c:pt>
                      <c:pt idx="1">
                        <c:v>1</c:v>
                      </c:pt>
                      <c:pt idx="2">
                        <c:v>1</c:v>
                      </c:pt>
                      <c:pt idx="3">
                        <c:v>4</c:v>
                      </c:pt>
                      <c:pt idx="4">
                        <c:v>6</c:v>
                      </c:pt>
                      <c:pt idx="5">
                        <c:v>3</c:v>
                      </c:pt>
                    </c:numCache>
                  </c:numRef>
                </c:val>
                <c:extLst xmlns:c15="http://schemas.microsoft.com/office/drawing/2012/chart">
                  <c:ext xmlns:c16="http://schemas.microsoft.com/office/drawing/2014/chart" uri="{C3380CC4-5D6E-409C-BE32-E72D297353CC}">
                    <c16:uniqueId val="{00000005-CD80-4551-806B-5484AA12D4EB}"/>
                  </c:ext>
                </c:extLst>
              </c15:ser>
            </c15:filteredBarSeries>
            <c15:filteredBarSeries>
              <c15:ser>
                <c:idx val="2"/>
                <c:order val="2"/>
                <c:spPr>
                  <a:solidFill>
                    <a:schemeClr val="accent3"/>
                  </a:solidFill>
                  <a:ln>
                    <a:noFill/>
                  </a:ln>
                  <a:effectLst/>
                </c:spPr>
                <c:invertIfNegative val="0"/>
                <c:cat>
                  <c:strRef>
                    <c:extLst xmlns:c15="http://schemas.microsoft.com/office/drawing/2012/chart">
                      <c:ext xmlns:c15="http://schemas.microsoft.com/office/drawing/2012/chart" uri="{02D57815-91ED-43cb-92C2-25804820EDAC}">
                        <c15:formulaRef>
                          <c15:sqref>'Class data tables'!$E$15:$J$15</c15:sqref>
                        </c15:formulaRef>
                      </c:ext>
                    </c:extLst>
                    <c:strCache>
                      <c:ptCount val="6"/>
                      <c:pt idx="0">
                        <c:v>Matching task</c:v>
                      </c:pt>
                      <c:pt idx="1">
                        <c:v>Ordering task</c:v>
                      </c:pt>
                      <c:pt idx="2">
                        <c:v>Tick one</c:v>
                      </c:pt>
                      <c:pt idx="3">
                        <c:v>This or that?</c:v>
                      </c:pt>
                      <c:pt idx="4">
                        <c:v>Write in (one part)</c:v>
                      </c:pt>
                      <c:pt idx="5">
                        <c:v>Write in (two parts)</c:v>
                      </c:pt>
                    </c:strCache>
                  </c:strRef>
                </c:cat>
                <c:val>
                  <c:numRef>
                    <c:extLst xmlns:c15="http://schemas.microsoft.com/office/drawing/2012/chart">
                      <c:ext xmlns:c15="http://schemas.microsoft.com/office/drawing/2012/chart" uri="{02D57815-91ED-43cb-92C2-25804820EDAC}">
                        <c15:formulaRef>
                          <c15:sqref>'Class data tables'!$E$18:$J$18</c15:sqref>
                        </c15:formulaRef>
                      </c:ext>
                    </c:extLst>
                    <c:numCache>
                      <c:formatCode>General</c:formatCode>
                      <c:ptCount val="6"/>
                      <c:pt idx="0">
                        <c:v>32</c:v>
                      </c:pt>
                      <c:pt idx="1">
                        <c:v>32</c:v>
                      </c:pt>
                      <c:pt idx="2">
                        <c:v>32</c:v>
                      </c:pt>
                      <c:pt idx="3">
                        <c:v>128</c:v>
                      </c:pt>
                      <c:pt idx="4">
                        <c:v>192</c:v>
                      </c:pt>
                      <c:pt idx="5">
                        <c:v>96</c:v>
                      </c:pt>
                    </c:numCache>
                  </c:numRef>
                </c:val>
                <c:extLst xmlns:c15="http://schemas.microsoft.com/office/drawing/2012/chart">
                  <c:ext xmlns:c16="http://schemas.microsoft.com/office/drawing/2014/chart" uri="{C3380CC4-5D6E-409C-BE32-E72D297353CC}">
                    <c16:uniqueId val="{00000006-CD80-4551-806B-5484AA12D4EB}"/>
                  </c:ext>
                </c:extLst>
              </c15:ser>
            </c15:filteredBarSeries>
            <c15:filteredBarSeries>
              <c15:ser>
                <c:idx val="5"/>
                <c:order val="5"/>
                <c:spPr>
                  <a:solidFill>
                    <a:schemeClr val="accent6"/>
                  </a:solidFill>
                  <a:ln>
                    <a:noFill/>
                  </a:ln>
                  <a:effectLst/>
                </c:spPr>
                <c:invertIfNegative val="0"/>
                <c:cat>
                  <c:strRef>
                    <c:extLst xmlns:c15="http://schemas.microsoft.com/office/drawing/2012/chart">
                      <c:ext xmlns:c15="http://schemas.microsoft.com/office/drawing/2012/chart" uri="{02D57815-91ED-43cb-92C2-25804820EDAC}">
                        <c15:formulaRef>
                          <c15:sqref>'Class data tables'!$E$15:$J$15</c15:sqref>
                        </c15:formulaRef>
                      </c:ext>
                    </c:extLst>
                    <c:strCache>
                      <c:ptCount val="6"/>
                      <c:pt idx="0">
                        <c:v>Matching task</c:v>
                      </c:pt>
                      <c:pt idx="1">
                        <c:v>Ordering task</c:v>
                      </c:pt>
                      <c:pt idx="2">
                        <c:v>Tick one</c:v>
                      </c:pt>
                      <c:pt idx="3">
                        <c:v>This or that?</c:v>
                      </c:pt>
                      <c:pt idx="4">
                        <c:v>Write in (one part)</c:v>
                      </c:pt>
                      <c:pt idx="5">
                        <c:v>Write in (two parts)</c:v>
                      </c:pt>
                    </c:strCache>
                  </c:strRef>
                </c:cat>
                <c:val>
                  <c:numRef>
                    <c:extLst xmlns:c15="http://schemas.microsoft.com/office/drawing/2012/chart">
                      <c:ext xmlns:c15="http://schemas.microsoft.com/office/drawing/2012/chart" uri="{02D57815-91ED-43cb-92C2-25804820EDAC}">
                        <c15:formulaRef>
                          <c15:sqref>'Class data tables'!$E$21:$J$21</c15:sqref>
                        </c15:formulaRef>
                      </c:ext>
                    </c:extLst>
                    <c:numCache>
                      <c:formatCode>General</c:formatCode>
                      <c:ptCount val="6"/>
                      <c:pt idx="0">
                        <c:v>32</c:v>
                      </c:pt>
                      <c:pt idx="1">
                        <c:v>32</c:v>
                      </c:pt>
                      <c:pt idx="2">
                        <c:v>32</c:v>
                      </c:pt>
                      <c:pt idx="3">
                        <c:v>64</c:v>
                      </c:pt>
                      <c:pt idx="4">
                        <c:v>192</c:v>
                      </c:pt>
                      <c:pt idx="5">
                        <c:v>64</c:v>
                      </c:pt>
                    </c:numCache>
                  </c:numRef>
                </c:val>
                <c:extLst xmlns:c15="http://schemas.microsoft.com/office/drawing/2012/chart">
                  <c:ext xmlns:c16="http://schemas.microsoft.com/office/drawing/2014/chart" uri="{C3380CC4-5D6E-409C-BE32-E72D297353CC}">
                    <c16:uniqueId val="{00000007-CD80-4551-806B-5484AA12D4EB}"/>
                  </c:ext>
                </c:extLst>
              </c15:ser>
            </c15:filteredBarSeries>
          </c:ext>
        </c:extLst>
      </c:barChart>
      <c:catAx>
        <c:axId val="1207900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07895920"/>
        <c:crosses val="autoZero"/>
        <c:auto val="1"/>
        <c:lblAlgn val="ctr"/>
        <c:lblOffset val="100"/>
        <c:noMultiLvlLbl val="0"/>
      </c:catAx>
      <c:valAx>
        <c:axId val="1207895920"/>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079002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5"/>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Class performance by question type</a:t>
            </a:r>
          </a:p>
          <a:p>
            <a:pPr>
              <a:defRPr/>
            </a:pPr>
            <a:r>
              <a:rPr lang="en-GB"/>
              <a:t>within domain</a:t>
            </a:r>
            <a:r>
              <a:rPr lang="en-GB" baseline="0"/>
              <a:t> 2d - infer and justify with evidence</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3"/>
          <c:order val="3"/>
          <c:tx>
            <c:v>% marks achieved</c:v>
          </c:tx>
          <c:spPr>
            <a:solidFill>
              <a:schemeClr val="accent4"/>
            </a:solidFill>
            <a:ln>
              <a:noFill/>
            </a:ln>
            <a:effectLst/>
          </c:spPr>
          <c:invertIfNegative val="0"/>
          <c:cat>
            <c:strRef>
              <c:f>'Class data tables'!$L$15:$O$15</c:f>
              <c:strCache>
                <c:ptCount val="4"/>
                <c:pt idx="0">
                  <c:v>Tick two</c:v>
                </c:pt>
                <c:pt idx="1">
                  <c:v>Write in (one part)</c:v>
                </c:pt>
                <c:pt idx="2">
                  <c:v>Write in (two parts)</c:v>
                </c:pt>
                <c:pt idx="3">
                  <c:v>Table (4 blanks)</c:v>
                </c:pt>
              </c:strCache>
            </c:strRef>
          </c:cat>
          <c:val>
            <c:numRef>
              <c:f>'Class data tables'!$L$19:$O$19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E720-4E24-AE49-7A60FF40652F}"/>
            </c:ext>
          </c:extLst>
        </c:ser>
        <c:ser>
          <c:idx val="4"/>
          <c:order val="4"/>
          <c:tx>
            <c:v>% marks achieved nationally</c:v>
          </c:tx>
          <c:spPr>
            <a:solidFill>
              <a:schemeClr val="accent5"/>
            </a:solidFill>
            <a:ln>
              <a:noFill/>
            </a:ln>
            <a:effectLst/>
          </c:spPr>
          <c:invertIfNegative val="0"/>
          <c:cat>
            <c:strRef>
              <c:f>'Class data tables'!$L$15:$O$15</c:f>
              <c:strCache>
                <c:ptCount val="4"/>
                <c:pt idx="0">
                  <c:v>Tick two</c:v>
                </c:pt>
                <c:pt idx="1">
                  <c:v>Write in (one part)</c:v>
                </c:pt>
                <c:pt idx="2">
                  <c:v>Write in (two parts)</c:v>
                </c:pt>
                <c:pt idx="3">
                  <c:v>Table (4 blanks)</c:v>
                </c:pt>
              </c:strCache>
            </c:strRef>
          </c:cat>
          <c:val>
            <c:numRef>
              <c:f>'Class data tables'!$L$20:$O$20</c:f>
              <c:numCache>
                <c:formatCode>0.0</c:formatCode>
                <c:ptCount val="4"/>
                <c:pt idx="0">
                  <c:v>46.95</c:v>
                </c:pt>
                <c:pt idx="1">
                  <c:v>63.609090909090902</c:v>
                </c:pt>
                <c:pt idx="2">
                  <c:v>54.500000000000007</c:v>
                </c:pt>
                <c:pt idx="3">
                  <c:v>48.1</c:v>
                </c:pt>
              </c:numCache>
            </c:numRef>
          </c:val>
          <c:extLst>
            <c:ext xmlns:c16="http://schemas.microsoft.com/office/drawing/2014/chart" uri="{C3380CC4-5D6E-409C-BE32-E72D297353CC}">
              <c16:uniqueId val="{00000001-E720-4E24-AE49-7A60FF40652F}"/>
            </c:ext>
          </c:extLst>
        </c:ser>
        <c:ser>
          <c:idx val="6"/>
          <c:order val="6"/>
          <c:tx>
            <c:v>% questions attempted</c:v>
          </c:tx>
          <c:spPr>
            <a:solidFill>
              <a:schemeClr val="accent1">
                <a:lumMod val="60000"/>
              </a:schemeClr>
            </a:solidFill>
            <a:ln>
              <a:noFill/>
            </a:ln>
            <a:effectLst/>
          </c:spPr>
          <c:invertIfNegative val="0"/>
          <c:cat>
            <c:strRef>
              <c:f>'Class data tables'!$L$15:$O$15</c:f>
              <c:strCache>
                <c:ptCount val="4"/>
                <c:pt idx="0">
                  <c:v>Tick two</c:v>
                </c:pt>
                <c:pt idx="1">
                  <c:v>Write in (one part)</c:v>
                </c:pt>
                <c:pt idx="2">
                  <c:v>Write in (two parts)</c:v>
                </c:pt>
                <c:pt idx="3">
                  <c:v>Table (4 blanks)</c:v>
                </c:pt>
              </c:strCache>
            </c:strRef>
          </c:cat>
          <c:val>
            <c:numRef>
              <c:f>'Class data tables'!$L$22:$O$22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2-E720-4E24-AE49-7A60FF40652F}"/>
            </c:ext>
          </c:extLst>
        </c:ser>
        <c:ser>
          <c:idx val="7"/>
          <c:order val="7"/>
          <c:tx>
            <c:v>% attempted nationally</c:v>
          </c:tx>
          <c:spPr>
            <a:solidFill>
              <a:schemeClr val="accent2">
                <a:lumMod val="60000"/>
              </a:schemeClr>
            </a:solidFill>
            <a:ln>
              <a:noFill/>
            </a:ln>
            <a:effectLst/>
          </c:spPr>
          <c:invertIfNegative val="0"/>
          <c:cat>
            <c:strRef>
              <c:f>'Class data tables'!$L$15:$O$15</c:f>
              <c:strCache>
                <c:ptCount val="4"/>
                <c:pt idx="0">
                  <c:v>Tick two</c:v>
                </c:pt>
                <c:pt idx="1">
                  <c:v>Write in (one part)</c:v>
                </c:pt>
                <c:pt idx="2">
                  <c:v>Write in (two parts)</c:v>
                </c:pt>
                <c:pt idx="3">
                  <c:v>Table (4 blanks)</c:v>
                </c:pt>
              </c:strCache>
            </c:strRef>
          </c:cat>
          <c:val>
            <c:numRef>
              <c:f>'Class data tables'!$L$23:$O$23</c:f>
              <c:numCache>
                <c:formatCode>0.0</c:formatCode>
                <c:ptCount val="4"/>
                <c:pt idx="0">
                  <c:v>96.55</c:v>
                </c:pt>
                <c:pt idx="1">
                  <c:v>91.772727272727266</c:v>
                </c:pt>
                <c:pt idx="2" formatCode="General">
                  <c:v>87.65</c:v>
                </c:pt>
                <c:pt idx="3" formatCode="General">
                  <c:v>74.7</c:v>
                </c:pt>
              </c:numCache>
            </c:numRef>
          </c:val>
          <c:extLst>
            <c:ext xmlns:c16="http://schemas.microsoft.com/office/drawing/2014/chart" uri="{C3380CC4-5D6E-409C-BE32-E72D297353CC}">
              <c16:uniqueId val="{00000003-E720-4E24-AE49-7A60FF40652F}"/>
            </c:ext>
          </c:extLst>
        </c:ser>
        <c:dLbls>
          <c:showLegendKey val="0"/>
          <c:showVal val="0"/>
          <c:showCatName val="0"/>
          <c:showSerName val="0"/>
          <c:showPercent val="0"/>
          <c:showBubbleSize val="0"/>
        </c:dLbls>
        <c:gapWidth val="219"/>
        <c:overlap val="-27"/>
        <c:axId val="894597712"/>
        <c:axId val="89458859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'Class data tables'!$L$15:$O$15</c15:sqref>
                        </c15:formulaRef>
                      </c:ext>
                    </c:extLst>
                    <c:strCache>
                      <c:ptCount val="4"/>
                      <c:pt idx="0">
                        <c:v>Tick two</c:v>
                      </c:pt>
                      <c:pt idx="1">
                        <c:v>Write in (one part)</c:v>
                      </c:pt>
                      <c:pt idx="2">
                        <c:v>Write in (two parts)</c:v>
                      </c:pt>
                      <c:pt idx="3">
                        <c:v>Table (4 blanks)</c:v>
                      </c:pt>
                    </c:strCache>
                  </c:strRef>
                </c:cat>
                <c:val>
                  <c:numRef>
                    <c:extLst>
                      <c:ext uri="{02D57815-91ED-43cb-92C2-25804820EDAC}">
                        <c15:formulaRef>
                          <c15:sqref>'Class data tables'!$L$16:$O$16</c15:sqref>
                        </c15:formulaRef>
                      </c:ext>
                    </c:extLst>
                    <c:numCache>
                      <c:formatCode>General</c:formatCode>
                      <c:ptCount val="4"/>
                      <c:pt idx="0">
                        <c:v>2</c:v>
                      </c:pt>
                      <c:pt idx="1">
                        <c:v>11</c:v>
                      </c:pt>
                      <c:pt idx="2">
                        <c:v>2</c:v>
                      </c:pt>
                      <c:pt idx="3">
                        <c:v>2</c:v>
                      </c:pt>
                    </c:numCache>
                  </c:numRef>
                </c:val>
                <c:extLst>
                  <c:ext xmlns:c16="http://schemas.microsoft.com/office/drawing/2014/chart" uri="{C3380CC4-5D6E-409C-BE32-E72D297353CC}">
                    <c16:uniqueId val="{00000004-E720-4E24-AE49-7A60FF40652F}"/>
                  </c:ext>
                </c:extLst>
              </c15:ser>
            </c15:filteredBarSeries>
            <c15:filteredBarSeries>
              <c15:ser>
                <c:idx val="1"/>
                <c:order val="1"/>
                <c:spPr>
                  <a:solidFill>
                    <a:schemeClr val="accent2"/>
                  </a:solidFill>
                  <a:ln>
                    <a:noFill/>
                  </a:ln>
                  <a:effectLst/>
                </c:spPr>
                <c:invertIfNegative val="0"/>
                <c:cat>
                  <c:strRef>
                    <c:extLst xmlns:c15="http://schemas.microsoft.com/office/drawing/2012/chart">
                      <c:ext xmlns:c15="http://schemas.microsoft.com/office/drawing/2012/chart" uri="{02D57815-91ED-43cb-92C2-25804820EDAC}">
                        <c15:formulaRef>
                          <c15:sqref>'Class data tables'!$L$15:$O$15</c15:sqref>
                        </c15:formulaRef>
                      </c:ext>
                    </c:extLst>
                    <c:strCache>
                      <c:ptCount val="4"/>
                      <c:pt idx="0">
                        <c:v>Tick two</c:v>
                      </c:pt>
                      <c:pt idx="1">
                        <c:v>Write in (one part)</c:v>
                      </c:pt>
                      <c:pt idx="2">
                        <c:v>Write in (two parts)</c:v>
                      </c:pt>
                      <c:pt idx="3">
                        <c:v>Table (4 blanks)</c:v>
                      </c:pt>
                    </c:strCache>
                  </c:strRef>
                </c:cat>
                <c:val>
                  <c:numRef>
                    <c:extLst xmlns:c15="http://schemas.microsoft.com/office/drawing/2012/chart">
                      <c:ext xmlns:c15="http://schemas.microsoft.com/office/drawing/2012/chart" uri="{02D57815-91ED-43cb-92C2-25804820EDAC}">
                        <c15:formulaRef>
                          <c15:sqref>'Class data tables'!$L$17:$O$17</c15:sqref>
                        </c15:formulaRef>
                      </c:ext>
                    </c:extLst>
                    <c:numCache>
                      <c:formatCode>General</c:formatCode>
                      <c:ptCount val="4"/>
                      <c:pt idx="0">
                        <c:v>2</c:v>
                      </c:pt>
                      <c:pt idx="1">
                        <c:v>11</c:v>
                      </c:pt>
                      <c:pt idx="2">
                        <c:v>4</c:v>
                      </c:pt>
                      <c:pt idx="3">
                        <c:v>6</c:v>
                      </c:pt>
                    </c:numCache>
                  </c:numRef>
                </c:val>
                <c:extLst xmlns:c15="http://schemas.microsoft.com/office/drawing/2012/chart">
                  <c:ext xmlns:c16="http://schemas.microsoft.com/office/drawing/2014/chart" uri="{C3380CC4-5D6E-409C-BE32-E72D297353CC}">
                    <c16:uniqueId val="{00000005-E720-4E24-AE49-7A60FF40652F}"/>
                  </c:ext>
                </c:extLst>
              </c15:ser>
            </c15:filteredBarSeries>
            <c15:filteredBarSeries>
              <c15:ser>
                <c:idx val="2"/>
                <c:order val="2"/>
                <c:spPr>
                  <a:solidFill>
                    <a:schemeClr val="accent3"/>
                  </a:solidFill>
                  <a:ln>
                    <a:noFill/>
                  </a:ln>
                  <a:effectLst/>
                </c:spPr>
                <c:invertIfNegative val="0"/>
                <c:cat>
                  <c:strRef>
                    <c:extLst xmlns:c15="http://schemas.microsoft.com/office/drawing/2012/chart">
                      <c:ext xmlns:c15="http://schemas.microsoft.com/office/drawing/2012/chart" uri="{02D57815-91ED-43cb-92C2-25804820EDAC}">
                        <c15:formulaRef>
                          <c15:sqref>'Class data tables'!$L$15:$O$15</c15:sqref>
                        </c15:formulaRef>
                      </c:ext>
                    </c:extLst>
                    <c:strCache>
                      <c:ptCount val="4"/>
                      <c:pt idx="0">
                        <c:v>Tick two</c:v>
                      </c:pt>
                      <c:pt idx="1">
                        <c:v>Write in (one part)</c:v>
                      </c:pt>
                      <c:pt idx="2">
                        <c:v>Write in (two parts)</c:v>
                      </c:pt>
                      <c:pt idx="3">
                        <c:v>Table (4 blanks)</c:v>
                      </c:pt>
                    </c:strCache>
                  </c:strRef>
                </c:cat>
                <c:val>
                  <c:numRef>
                    <c:extLst xmlns:c15="http://schemas.microsoft.com/office/drawing/2012/chart">
                      <c:ext xmlns:c15="http://schemas.microsoft.com/office/drawing/2012/chart" uri="{02D57815-91ED-43cb-92C2-25804820EDAC}">
                        <c15:formulaRef>
                          <c15:sqref>'Class data tables'!$L$18:$O$18</c15:sqref>
                        </c15:formulaRef>
                      </c:ext>
                    </c:extLst>
                    <c:numCache>
                      <c:formatCode>General</c:formatCode>
                      <c:ptCount val="4"/>
                      <c:pt idx="0">
                        <c:v>64</c:v>
                      </c:pt>
                      <c:pt idx="1">
                        <c:v>352</c:v>
                      </c:pt>
                      <c:pt idx="2">
                        <c:v>128</c:v>
                      </c:pt>
                      <c:pt idx="3">
                        <c:v>192</c:v>
                      </c:pt>
                    </c:numCache>
                  </c:numRef>
                </c:val>
                <c:extLst xmlns:c15="http://schemas.microsoft.com/office/drawing/2012/chart">
                  <c:ext xmlns:c16="http://schemas.microsoft.com/office/drawing/2014/chart" uri="{C3380CC4-5D6E-409C-BE32-E72D297353CC}">
                    <c16:uniqueId val="{00000006-E720-4E24-AE49-7A60FF40652F}"/>
                  </c:ext>
                </c:extLst>
              </c15:ser>
            </c15:filteredBarSeries>
            <c15:filteredBarSeries>
              <c15:ser>
                <c:idx val="5"/>
                <c:order val="5"/>
                <c:spPr>
                  <a:solidFill>
                    <a:schemeClr val="accent6"/>
                  </a:solidFill>
                  <a:ln>
                    <a:noFill/>
                  </a:ln>
                  <a:effectLst/>
                </c:spPr>
                <c:invertIfNegative val="0"/>
                <c:cat>
                  <c:strRef>
                    <c:extLst xmlns:c15="http://schemas.microsoft.com/office/drawing/2012/chart">
                      <c:ext xmlns:c15="http://schemas.microsoft.com/office/drawing/2012/chart" uri="{02D57815-91ED-43cb-92C2-25804820EDAC}">
                        <c15:formulaRef>
                          <c15:sqref>'Class data tables'!$L$15:$O$15</c15:sqref>
                        </c15:formulaRef>
                      </c:ext>
                    </c:extLst>
                    <c:strCache>
                      <c:ptCount val="4"/>
                      <c:pt idx="0">
                        <c:v>Tick two</c:v>
                      </c:pt>
                      <c:pt idx="1">
                        <c:v>Write in (one part)</c:v>
                      </c:pt>
                      <c:pt idx="2">
                        <c:v>Write in (two parts)</c:v>
                      </c:pt>
                      <c:pt idx="3">
                        <c:v>Table (4 blanks)</c:v>
                      </c:pt>
                    </c:strCache>
                  </c:strRef>
                </c:cat>
                <c:val>
                  <c:numRef>
                    <c:extLst xmlns:c15="http://schemas.microsoft.com/office/drawing/2012/chart">
                      <c:ext xmlns:c15="http://schemas.microsoft.com/office/drawing/2012/chart" uri="{02D57815-91ED-43cb-92C2-25804820EDAC}">
                        <c15:formulaRef>
                          <c15:sqref>'Class data tables'!$L$21:$O$21</c15:sqref>
                        </c15:formulaRef>
                      </c:ext>
                    </c:extLst>
                    <c:numCache>
                      <c:formatCode>General</c:formatCode>
                      <c:ptCount val="4"/>
                      <c:pt idx="0">
                        <c:v>64</c:v>
                      </c:pt>
                      <c:pt idx="1">
                        <c:v>352</c:v>
                      </c:pt>
                      <c:pt idx="2">
                        <c:v>64</c:v>
                      </c:pt>
                      <c:pt idx="3">
                        <c:v>64</c:v>
                      </c:pt>
                    </c:numCache>
                  </c:numRef>
                </c:val>
                <c:extLst xmlns:c15="http://schemas.microsoft.com/office/drawing/2012/chart">
                  <c:ext xmlns:c16="http://schemas.microsoft.com/office/drawing/2014/chart" uri="{C3380CC4-5D6E-409C-BE32-E72D297353CC}">
                    <c16:uniqueId val="{00000007-E720-4E24-AE49-7A60FF40652F}"/>
                  </c:ext>
                </c:extLst>
              </c15:ser>
            </c15:filteredBarSeries>
          </c:ext>
        </c:extLst>
      </c:barChart>
      <c:catAx>
        <c:axId val="89459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4588592"/>
        <c:crosses val="autoZero"/>
        <c:auto val="1"/>
        <c:lblAlgn val="ctr"/>
        <c:lblOffset val="100"/>
        <c:noMultiLvlLbl val="0"/>
      </c:catAx>
      <c:valAx>
        <c:axId val="894588592"/>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4597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5"/>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Individual performance</a:t>
            </a:r>
            <a:r>
              <a:rPr lang="en-GB" baseline="0"/>
              <a:t> b</a:t>
            </a:r>
            <a:r>
              <a:rPr lang="en-GB"/>
              <a:t>y question type</a:t>
            </a:r>
          </a:p>
        </c:rich>
      </c:tx>
      <c:overlay val="0"/>
      <c:spPr>
        <a:noFill/>
        <a:ln>
          <a:solidFill>
            <a:schemeClr val="accent5">
              <a:lumMod val="75000"/>
            </a:schemeClr>
          </a:solid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2"/>
          <c:order val="2"/>
          <c:tx>
            <c:v>% of marks achieved</c:v>
          </c:tx>
          <c:spPr>
            <a:solidFill>
              <a:schemeClr val="accent3"/>
            </a:solidFill>
            <a:ln>
              <a:noFill/>
            </a:ln>
            <a:effectLst/>
          </c:spPr>
          <c:invertIfNegative val="0"/>
          <c:cat>
            <c:strRef>
              <c:f>'Individual child data tables'!$B$20:$I$20</c:f>
              <c:strCache>
                <c:ptCount val="8"/>
                <c:pt idx="0">
                  <c:v>Matching task</c:v>
                </c:pt>
                <c:pt idx="1">
                  <c:v>Ordering task</c:v>
                </c:pt>
                <c:pt idx="2">
                  <c:v>Tick one</c:v>
                </c:pt>
                <c:pt idx="3">
                  <c:v>Tick two</c:v>
                </c:pt>
                <c:pt idx="4">
                  <c:v>This or that? (true or false)</c:v>
                </c:pt>
                <c:pt idx="5">
                  <c:v> Write in (one part)</c:v>
                </c:pt>
                <c:pt idx="6">
                  <c:v>Write in (two parts)</c:v>
                </c:pt>
                <c:pt idx="7">
                  <c:v>Table (4 blanks)</c:v>
                </c:pt>
              </c:strCache>
            </c:strRef>
          </c:cat>
          <c:val>
            <c:numRef>
              <c:f>'Individual child data tables'!$B$23:$I$23</c:f>
              <c:numCache>
                <c:formatCode>0</c:formatCode>
                <c:ptCount val="8"/>
                <c:pt idx="0" formatCode="General">
                  <c:v>0</c:v>
                </c:pt>
                <c:pt idx="1">
                  <c:v>0</c:v>
                </c:pt>
                <c:pt idx="2" formatCode="General">
                  <c:v>0</c:v>
                </c:pt>
                <c:pt idx="3" formatCode="General">
                  <c:v>0</c:v>
                </c:pt>
                <c:pt idx="4" formatCode="General">
                  <c:v>0</c:v>
                </c:pt>
                <c:pt idx="5" formatCode="General">
                  <c:v>0</c:v>
                </c:pt>
                <c:pt idx="6">
                  <c:v>0</c:v>
                </c:pt>
                <c:pt idx="7" formatCode="General">
                  <c:v>0</c:v>
                </c:pt>
              </c:numCache>
            </c:numRef>
          </c:val>
          <c:extLst>
            <c:ext xmlns:c16="http://schemas.microsoft.com/office/drawing/2014/chart" uri="{C3380CC4-5D6E-409C-BE32-E72D297353CC}">
              <c16:uniqueId val="{00000000-B5F3-486A-8CBC-D0AF725506FB}"/>
            </c:ext>
          </c:extLst>
        </c:ser>
        <c:ser>
          <c:idx val="3"/>
          <c:order val="3"/>
          <c:tx>
            <c:v>% of marks achieved nationally</c:v>
          </c:tx>
          <c:spPr>
            <a:solidFill>
              <a:schemeClr val="accent4"/>
            </a:solidFill>
            <a:ln>
              <a:noFill/>
            </a:ln>
            <a:effectLst/>
          </c:spPr>
          <c:invertIfNegative val="0"/>
          <c:cat>
            <c:strRef>
              <c:f>'Individual child data tables'!$B$20:$I$20</c:f>
              <c:strCache>
                <c:ptCount val="8"/>
                <c:pt idx="0">
                  <c:v>Matching task</c:v>
                </c:pt>
                <c:pt idx="1">
                  <c:v>Ordering task</c:v>
                </c:pt>
                <c:pt idx="2">
                  <c:v>Tick one</c:v>
                </c:pt>
                <c:pt idx="3">
                  <c:v>Tick two</c:v>
                </c:pt>
                <c:pt idx="4">
                  <c:v>This or that? (true or false)</c:v>
                </c:pt>
                <c:pt idx="5">
                  <c:v> Write in (one part)</c:v>
                </c:pt>
                <c:pt idx="6">
                  <c:v>Write in (two parts)</c:v>
                </c:pt>
                <c:pt idx="7">
                  <c:v>Table (4 blanks)</c:v>
                </c:pt>
              </c:strCache>
            </c:strRef>
          </c:cat>
          <c:val>
            <c:numRef>
              <c:f>'Individual child data tables'!$B$24:$I$24</c:f>
              <c:numCache>
                <c:formatCode>0.00</c:formatCode>
                <c:ptCount val="8"/>
                <c:pt idx="0">
                  <c:v>74.8</c:v>
                </c:pt>
                <c:pt idx="1">
                  <c:v>51.9</c:v>
                </c:pt>
                <c:pt idx="2">
                  <c:v>69.63333333333334</c:v>
                </c:pt>
                <c:pt idx="3">
                  <c:v>46.95</c:v>
                </c:pt>
                <c:pt idx="4">
                  <c:v>63.749999999999993</c:v>
                </c:pt>
                <c:pt idx="5">
                  <c:v>65.930000000000007</c:v>
                </c:pt>
                <c:pt idx="6">
                  <c:v>47.133333333333347</c:v>
                </c:pt>
                <c:pt idx="7">
                  <c:v>48.1</c:v>
                </c:pt>
              </c:numCache>
            </c:numRef>
          </c:val>
          <c:extLst>
            <c:ext xmlns:c16="http://schemas.microsoft.com/office/drawing/2014/chart" uri="{C3380CC4-5D6E-409C-BE32-E72D297353CC}">
              <c16:uniqueId val="{00000001-B5F3-486A-8CBC-D0AF725506FB}"/>
            </c:ext>
          </c:extLst>
        </c:ser>
        <c:ser>
          <c:idx val="4"/>
          <c:order val="4"/>
          <c:tx>
            <c:strRef>
              <c:f>'Individual child data tables'!$A$25</c:f>
              <c:strCache>
                <c:ptCount val="1"/>
                <c:pt idx="0">
                  <c:v>% of questions attempted</c:v>
                </c:pt>
              </c:strCache>
            </c:strRef>
          </c:tx>
          <c:spPr>
            <a:solidFill>
              <a:schemeClr val="accent5"/>
            </a:solidFill>
            <a:ln>
              <a:noFill/>
            </a:ln>
            <a:effectLst/>
          </c:spPr>
          <c:invertIfNegative val="0"/>
          <c:cat>
            <c:strRef>
              <c:f>'Individual child data tables'!$B$20:$I$20</c:f>
              <c:strCache>
                <c:ptCount val="8"/>
                <c:pt idx="0">
                  <c:v>Matching task</c:v>
                </c:pt>
                <c:pt idx="1">
                  <c:v>Ordering task</c:v>
                </c:pt>
                <c:pt idx="2">
                  <c:v>Tick one</c:v>
                </c:pt>
                <c:pt idx="3">
                  <c:v>Tick two</c:v>
                </c:pt>
                <c:pt idx="4">
                  <c:v>This or that? (true or false)</c:v>
                </c:pt>
                <c:pt idx="5">
                  <c:v> Write in (one part)</c:v>
                </c:pt>
                <c:pt idx="6">
                  <c:v>Write in (two parts)</c:v>
                </c:pt>
                <c:pt idx="7">
                  <c:v>Table (4 blanks)</c:v>
                </c:pt>
              </c:strCache>
            </c:strRef>
          </c:cat>
          <c:val>
            <c:numRef>
              <c:f>'Individual child data tables'!$B$25:$I$25</c:f>
              <c:numCache>
                <c:formatCode>0</c:formatCode>
                <c:ptCount val="8"/>
                <c:pt idx="0" formatCode="General">
                  <c:v>100</c:v>
                </c:pt>
                <c:pt idx="1">
                  <c:v>100</c:v>
                </c:pt>
                <c:pt idx="2" formatCode="General">
                  <c:v>100</c:v>
                </c:pt>
                <c:pt idx="3" formatCode="General">
                  <c:v>100</c:v>
                </c:pt>
                <c:pt idx="4" formatCode="General">
                  <c:v>100</c:v>
                </c:pt>
                <c:pt idx="5" formatCode="General">
                  <c:v>100</c:v>
                </c:pt>
                <c:pt idx="6">
                  <c:v>100</c:v>
                </c:pt>
                <c:pt idx="7" formatCode="General">
                  <c:v>100</c:v>
                </c:pt>
              </c:numCache>
            </c:numRef>
          </c:val>
          <c:extLst>
            <c:ext xmlns:c16="http://schemas.microsoft.com/office/drawing/2014/chart" uri="{C3380CC4-5D6E-409C-BE32-E72D297353CC}">
              <c16:uniqueId val="{00000002-B5F3-486A-8CBC-D0AF725506FB}"/>
            </c:ext>
          </c:extLst>
        </c:ser>
        <c:ser>
          <c:idx val="5"/>
          <c:order val="5"/>
          <c:tx>
            <c:v>% attempted nationally</c:v>
          </c:tx>
          <c:spPr>
            <a:solidFill>
              <a:schemeClr val="accent6"/>
            </a:solidFill>
            <a:ln>
              <a:noFill/>
            </a:ln>
            <a:effectLst/>
          </c:spPr>
          <c:invertIfNegative val="0"/>
          <c:cat>
            <c:strRef>
              <c:f>'Individual child data tables'!$B$20:$I$20</c:f>
              <c:strCache>
                <c:ptCount val="8"/>
                <c:pt idx="0">
                  <c:v>Matching task</c:v>
                </c:pt>
                <c:pt idx="1">
                  <c:v>Ordering task</c:v>
                </c:pt>
                <c:pt idx="2">
                  <c:v>Tick one</c:v>
                </c:pt>
                <c:pt idx="3">
                  <c:v>Tick two</c:v>
                </c:pt>
                <c:pt idx="4">
                  <c:v>This or that? (true or false)</c:v>
                </c:pt>
                <c:pt idx="5">
                  <c:v> Write in (one part)</c:v>
                </c:pt>
                <c:pt idx="6">
                  <c:v>Write in (two parts)</c:v>
                </c:pt>
                <c:pt idx="7">
                  <c:v>Table (4 blanks)</c:v>
                </c:pt>
              </c:strCache>
            </c:strRef>
          </c:cat>
          <c:val>
            <c:numRef>
              <c:f>'Individual child data tables'!$B$26:$I$26</c:f>
              <c:numCache>
                <c:formatCode>0.00</c:formatCode>
                <c:ptCount val="8"/>
                <c:pt idx="0">
                  <c:v>98.4</c:v>
                </c:pt>
                <c:pt idx="1">
                  <c:v>95.100000000000009</c:v>
                </c:pt>
                <c:pt idx="2">
                  <c:v>97.516666666666666</c:v>
                </c:pt>
                <c:pt idx="3">
                  <c:v>96.350000000000009</c:v>
                </c:pt>
                <c:pt idx="4">
                  <c:v>99</c:v>
                </c:pt>
                <c:pt idx="5">
                  <c:v>92.570000000000022</c:v>
                </c:pt>
                <c:pt idx="6">
                  <c:v>91.52</c:v>
                </c:pt>
                <c:pt idx="7">
                  <c:v>74.7</c:v>
                </c:pt>
              </c:numCache>
            </c:numRef>
          </c:val>
          <c:extLst>
            <c:ext xmlns:c16="http://schemas.microsoft.com/office/drawing/2014/chart" uri="{C3380CC4-5D6E-409C-BE32-E72D297353CC}">
              <c16:uniqueId val="{00000003-B5F3-486A-8CBC-D0AF725506FB}"/>
            </c:ext>
          </c:extLst>
        </c:ser>
        <c:dLbls>
          <c:showLegendKey val="0"/>
          <c:showVal val="0"/>
          <c:showCatName val="0"/>
          <c:showSerName val="0"/>
          <c:showPercent val="0"/>
          <c:showBubbleSize val="0"/>
        </c:dLbls>
        <c:gapWidth val="219"/>
        <c:overlap val="-27"/>
        <c:axId val="650579920"/>
        <c:axId val="650581360"/>
        <c:extLst>
          <c:ext xmlns:c15="http://schemas.microsoft.com/office/drawing/2012/chart" uri="{02D57815-91ED-43cb-92C2-25804820EDAC}">
            <c15:filteredBarSeries>
              <c15:ser>
                <c:idx val="0"/>
                <c:order val="0"/>
                <c:tx>
                  <c:strRef>
                    <c:extLst>
                      <c:ext uri="{02D57815-91ED-43cb-92C2-25804820EDAC}">
                        <c15:formulaRef>
                          <c15:sqref>'Individual child data tables'!$A$21</c15:sqref>
                        </c15:formulaRef>
                      </c:ext>
                    </c:extLst>
                    <c:strCache>
                      <c:ptCount val="1"/>
                      <c:pt idx="0">
                        <c:v>Number of questions</c:v>
                      </c:pt>
                    </c:strCache>
                  </c:strRef>
                </c:tx>
                <c:spPr>
                  <a:solidFill>
                    <a:schemeClr val="accent1"/>
                  </a:solidFill>
                  <a:ln>
                    <a:noFill/>
                  </a:ln>
                  <a:effectLst/>
                </c:spPr>
                <c:invertIfNegative val="0"/>
                <c:cat>
                  <c:strRef>
                    <c:extLst>
                      <c:ext uri="{02D57815-91ED-43cb-92C2-25804820EDAC}">
                        <c15:formulaRef>
                          <c15:sqref>'Individual child data tables'!$B$20:$I$20</c15:sqref>
                        </c15:formulaRef>
                      </c:ext>
                    </c:extLst>
                    <c:strCache>
                      <c:ptCount val="8"/>
                      <c:pt idx="0">
                        <c:v>Matching task</c:v>
                      </c:pt>
                      <c:pt idx="1">
                        <c:v>Ordering task</c:v>
                      </c:pt>
                      <c:pt idx="2">
                        <c:v>Tick one</c:v>
                      </c:pt>
                      <c:pt idx="3">
                        <c:v>Tick two</c:v>
                      </c:pt>
                      <c:pt idx="4">
                        <c:v>This or that? (true or false)</c:v>
                      </c:pt>
                      <c:pt idx="5">
                        <c:v> Write in (one part)</c:v>
                      </c:pt>
                      <c:pt idx="6">
                        <c:v>Write in (two parts)</c:v>
                      </c:pt>
                      <c:pt idx="7">
                        <c:v>Table (4 blanks)</c:v>
                      </c:pt>
                    </c:strCache>
                  </c:strRef>
                </c:cat>
                <c:val>
                  <c:numRef>
                    <c:extLst>
                      <c:ext uri="{02D57815-91ED-43cb-92C2-25804820EDAC}">
                        <c15:formulaRef>
                          <c15:sqref>'Individual child data tables'!$B$21:$I$21</c15:sqref>
                        </c15:formulaRef>
                      </c:ext>
                    </c:extLst>
                    <c:numCache>
                      <c:formatCode>General</c:formatCode>
                      <c:ptCount val="8"/>
                      <c:pt idx="0">
                        <c:v>1</c:v>
                      </c:pt>
                      <c:pt idx="1">
                        <c:v>2</c:v>
                      </c:pt>
                      <c:pt idx="2">
                        <c:v>6</c:v>
                      </c:pt>
                      <c:pt idx="3">
                        <c:v>2</c:v>
                      </c:pt>
                      <c:pt idx="4">
                        <c:v>2</c:v>
                      </c:pt>
                      <c:pt idx="5">
                        <c:v>20</c:v>
                      </c:pt>
                      <c:pt idx="6">
                        <c:v>5</c:v>
                      </c:pt>
                      <c:pt idx="7">
                        <c:v>2</c:v>
                      </c:pt>
                    </c:numCache>
                  </c:numRef>
                </c:val>
                <c:extLst>
                  <c:ext xmlns:c16="http://schemas.microsoft.com/office/drawing/2014/chart" uri="{C3380CC4-5D6E-409C-BE32-E72D297353CC}">
                    <c16:uniqueId val="{00000004-B5F3-486A-8CBC-D0AF725506FB}"/>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'Individual child data tables'!$A$22</c15:sqref>
                        </c15:formulaRef>
                      </c:ext>
                    </c:extLst>
                    <c:strCache>
                      <c:ptCount val="1"/>
                      <c:pt idx="0">
                        <c:v>Marks available</c:v>
                      </c:pt>
                    </c:strCache>
                  </c:strRef>
                </c:tx>
                <c:spPr>
                  <a:solidFill>
                    <a:schemeClr val="accent2"/>
                  </a:solidFill>
                  <a:ln>
                    <a:noFill/>
                  </a:ln>
                  <a:effectLst/>
                </c:spPr>
                <c:invertIfNegative val="0"/>
                <c:cat>
                  <c:strRef>
                    <c:extLst xmlns:c15="http://schemas.microsoft.com/office/drawing/2012/chart">
                      <c:ext xmlns:c15="http://schemas.microsoft.com/office/drawing/2012/chart" uri="{02D57815-91ED-43cb-92C2-25804820EDAC}">
                        <c15:formulaRef>
                          <c15:sqref>'Individual child data tables'!$B$20:$I$20</c15:sqref>
                        </c15:formulaRef>
                      </c:ext>
                    </c:extLst>
                    <c:strCache>
                      <c:ptCount val="8"/>
                      <c:pt idx="0">
                        <c:v>Matching task</c:v>
                      </c:pt>
                      <c:pt idx="1">
                        <c:v>Ordering task</c:v>
                      </c:pt>
                      <c:pt idx="2">
                        <c:v>Tick one</c:v>
                      </c:pt>
                      <c:pt idx="3">
                        <c:v>Tick two</c:v>
                      </c:pt>
                      <c:pt idx="4">
                        <c:v>This or that? (true or false)</c:v>
                      </c:pt>
                      <c:pt idx="5">
                        <c:v> Write in (one part)</c:v>
                      </c:pt>
                      <c:pt idx="6">
                        <c:v>Write in (two parts)</c:v>
                      </c:pt>
                      <c:pt idx="7">
                        <c:v>Table (4 blanks)</c:v>
                      </c:pt>
                    </c:strCache>
                  </c:strRef>
                </c:cat>
                <c:val>
                  <c:numRef>
                    <c:extLst xmlns:c15="http://schemas.microsoft.com/office/drawing/2012/chart">
                      <c:ext xmlns:c15="http://schemas.microsoft.com/office/drawing/2012/chart" uri="{02D57815-91ED-43cb-92C2-25804820EDAC}">
                        <c15:formulaRef>
                          <c15:sqref>'Individual child data tables'!$B$22:$I$22</c15:sqref>
                        </c15:formulaRef>
                      </c:ext>
                    </c:extLst>
                    <c:numCache>
                      <c:formatCode>General</c:formatCode>
                      <c:ptCount val="8"/>
                      <c:pt idx="0">
                        <c:v>1</c:v>
                      </c:pt>
                      <c:pt idx="1">
                        <c:v>2</c:v>
                      </c:pt>
                      <c:pt idx="2">
                        <c:v>6</c:v>
                      </c:pt>
                      <c:pt idx="3">
                        <c:v>2</c:v>
                      </c:pt>
                      <c:pt idx="4">
                        <c:v>4</c:v>
                      </c:pt>
                      <c:pt idx="5">
                        <c:v>20</c:v>
                      </c:pt>
                      <c:pt idx="6">
                        <c:v>9</c:v>
                      </c:pt>
                      <c:pt idx="7">
                        <c:v>6</c:v>
                      </c:pt>
                    </c:numCache>
                  </c:numRef>
                </c:val>
                <c:extLst xmlns:c15="http://schemas.microsoft.com/office/drawing/2012/chart">
                  <c:ext xmlns:c16="http://schemas.microsoft.com/office/drawing/2014/chart" uri="{C3380CC4-5D6E-409C-BE32-E72D297353CC}">
                    <c16:uniqueId val="{00000005-B5F3-486A-8CBC-D0AF725506FB}"/>
                  </c:ext>
                </c:extLst>
              </c15:ser>
            </c15:filteredBarSeries>
          </c:ext>
        </c:extLst>
      </c:barChart>
      <c:catAx>
        <c:axId val="650579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81360"/>
        <c:crosses val="autoZero"/>
        <c:auto val="1"/>
        <c:lblAlgn val="ctr"/>
        <c:lblOffset val="100"/>
        <c:noMultiLvlLbl val="0"/>
      </c:catAx>
      <c:valAx>
        <c:axId val="650581360"/>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799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5">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Individual</a:t>
            </a:r>
            <a:r>
              <a:rPr lang="en-GB" baseline="0"/>
              <a:t> performance by question type </a:t>
            </a:r>
          </a:p>
          <a:p>
            <a:pPr>
              <a:defRPr/>
            </a:pPr>
            <a:r>
              <a:rPr lang="en-GB" baseline="0"/>
              <a:t>within d</a:t>
            </a:r>
            <a:r>
              <a:rPr lang="en-GB"/>
              <a:t>omain 2a</a:t>
            </a:r>
            <a:r>
              <a:rPr lang="en-GB" baseline="0"/>
              <a:t> - vocabulary</a:t>
            </a:r>
          </a:p>
        </c:rich>
      </c:tx>
      <c:overlay val="0"/>
      <c:spPr>
        <a:noFill/>
        <a:ln>
          <a:solidFill>
            <a:schemeClr val="accent5">
              <a:lumMod val="75000"/>
            </a:schemeClr>
          </a:solid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2"/>
          <c:order val="2"/>
          <c:tx>
            <c:v>% of marks achieved</c:v>
          </c:tx>
          <c:spPr>
            <a:solidFill>
              <a:schemeClr val="accent3"/>
            </a:solidFill>
            <a:ln>
              <a:noFill/>
            </a:ln>
            <a:effectLst/>
          </c:spPr>
          <c:invertIfNegative val="0"/>
          <c:cat>
            <c:strRef>
              <c:f>'Individual child data tables'!$B$12:$D$12</c:f>
              <c:strCache>
                <c:ptCount val="3"/>
                <c:pt idx="0">
                  <c:v>Write in (one part)</c:v>
                </c:pt>
                <c:pt idx="1">
                  <c:v>Write in (two parts)</c:v>
                </c:pt>
                <c:pt idx="2">
                  <c:v>Tick one</c:v>
                </c:pt>
              </c:strCache>
            </c:strRef>
          </c:cat>
          <c:val>
            <c:numRef>
              <c:f>'Individual child data tables'!$B$15:$D$15</c:f>
              <c:numCache>
                <c:formatCode>General</c:formatCode>
                <c:ptCount val="3"/>
                <c:pt idx="0">
                  <c:v>0</c:v>
                </c:pt>
                <c:pt idx="1">
                  <c:v>0</c:v>
                </c:pt>
                <c:pt idx="2">
                  <c:v>0</c:v>
                </c:pt>
              </c:numCache>
            </c:numRef>
          </c:val>
          <c:extLst>
            <c:ext xmlns:c16="http://schemas.microsoft.com/office/drawing/2014/chart" uri="{C3380CC4-5D6E-409C-BE32-E72D297353CC}">
              <c16:uniqueId val="{00000000-D780-47ED-911C-EC98C1A31BF7}"/>
            </c:ext>
          </c:extLst>
        </c:ser>
        <c:ser>
          <c:idx val="3"/>
          <c:order val="3"/>
          <c:tx>
            <c:v>% of marks achieved nationally</c:v>
          </c:tx>
          <c:spPr>
            <a:solidFill>
              <a:schemeClr val="accent4"/>
            </a:solidFill>
            <a:ln>
              <a:noFill/>
            </a:ln>
            <a:effectLst/>
          </c:spPr>
          <c:invertIfNegative val="0"/>
          <c:cat>
            <c:strRef>
              <c:f>'Individual child data tables'!$B$12:$D$12</c:f>
              <c:strCache>
                <c:ptCount val="3"/>
                <c:pt idx="0">
                  <c:v>Write in (one part)</c:v>
                </c:pt>
                <c:pt idx="1">
                  <c:v>Write in (two parts)</c:v>
                </c:pt>
                <c:pt idx="2">
                  <c:v>Tick one</c:v>
                </c:pt>
              </c:strCache>
            </c:strRef>
          </c:cat>
          <c:val>
            <c:numRef>
              <c:f>'Individual child data tables'!$B$16:$D$16</c:f>
              <c:numCache>
                <c:formatCode>General</c:formatCode>
                <c:ptCount val="3"/>
                <c:pt idx="0" formatCode="0.0">
                  <c:v>66.76666666666668</c:v>
                </c:pt>
                <c:pt idx="1">
                  <c:v>43.2</c:v>
                </c:pt>
                <c:pt idx="2">
                  <c:v>69.75</c:v>
                </c:pt>
              </c:numCache>
            </c:numRef>
          </c:val>
          <c:extLst>
            <c:ext xmlns:c16="http://schemas.microsoft.com/office/drawing/2014/chart" uri="{C3380CC4-5D6E-409C-BE32-E72D297353CC}">
              <c16:uniqueId val="{00000001-D780-47ED-911C-EC98C1A31BF7}"/>
            </c:ext>
          </c:extLst>
        </c:ser>
        <c:ser>
          <c:idx val="4"/>
          <c:order val="4"/>
          <c:tx>
            <c:v>% of questions attempted</c:v>
          </c:tx>
          <c:spPr>
            <a:solidFill>
              <a:schemeClr val="accent5"/>
            </a:solidFill>
            <a:ln>
              <a:noFill/>
            </a:ln>
            <a:effectLst/>
          </c:spPr>
          <c:invertIfNegative val="0"/>
          <c:cat>
            <c:strRef>
              <c:f>'Individual child data tables'!$B$12:$D$12</c:f>
              <c:strCache>
                <c:ptCount val="3"/>
                <c:pt idx="0">
                  <c:v>Write in (one part)</c:v>
                </c:pt>
                <c:pt idx="1">
                  <c:v>Write in (two parts)</c:v>
                </c:pt>
                <c:pt idx="2">
                  <c:v>Tick one</c:v>
                </c:pt>
              </c:strCache>
            </c:strRef>
          </c:cat>
          <c:val>
            <c:numRef>
              <c:f>'Individual child data tables'!$B$17:$D$17</c:f>
              <c:numCache>
                <c:formatCode>General</c:formatCode>
                <c:ptCount val="3"/>
                <c:pt idx="0">
                  <c:v>100</c:v>
                </c:pt>
                <c:pt idx="1">
                  <c:v>100</c:v>
                </c:pt>
                <c:pt idx="2">
                  <c:v>100</c:v>
                </c:pt>
              </c:numCache>
            </c:numRef>
          </c:val>
          <c:extLst>
            <c:ext xmlns:c16="http://schemas.microsoft.com/office/drawing/2014/chart" uri="{C3380CC4-5D6E-409C-BE32-E72D297353CC}">
              <c16:uniqueId val="{00000002-D780-47ED-911C-EC98C1A31BF7}"/>
            </c:ext>
          </c:extLst>
        </c:ser>
        <c:ser>
          <c:idx val="5"/>
          <c:order val="5"/>
          <c:tx>
            <c:v>% attempted nationally</c:v>
          </c:tx>
          <c:spPr>
            <a:solidFill>
              <a:schemeClr val="accent6"/>
            </a:solidFill>
            <a:ln>
              <a:noFill/>
            </a:ln>
            <a:effectLst/>
          </c:spPr>
          <c:invertIfNegative val="0"/>
          <c:cat>
            <c:strRef>
              <c:f>'Individual child data tables'!$B$12:$D$12</c:f>
              <c:strCache>
                <c:ptCount val="3"/>
                <c:pt idx="0">
                  <c:v>Write in (one part)</c:v>
                </c:pt>
                <c:pt idx="1">
                  <c:v>Write in (two parts)</c:v>
                </c:pt>
                <c:pt idx="2">
                  <c:v>Tick one</c:v>
                </c:pt>
              </c:strCache>
            </c:strRef>
          </c:cat>
          <c:val>
            <c:numRef>
              <c:f>'Individual child data tables'!$B$18:$D$18</c:f>
              <c:numCache>
                <c:formatCode>General</c:formatCode>
                <c:ptCount val="3"/>
                <c:pt idx="0" formatCode="0.0">
                  <c:v>94.066666666666663</c:v>
                </c:pt>
                <c:pt idx="1">
                  <c:v>94.199999999999989</c:v>
                </c:pt>
                <c:pt idx="2" formatCode="0.0">
                  <c:v>97.125</c:v>
                </c:pt>
              </c:numCache>
            </c:numRef>
          </c:val>
          <c:extLst>
            <c:ext xmlns:c16="http://schemas.microsoft.com/office/drawing/2014/chart" uri="{C3380CC4-5D6E-409C-BE32-E72D297353CC}">
              <c16:uniqueId val="{00000003-D780-47ED-911C-EC98C1A31BF7}"/>
            </c:ext>
          </c:extLst>
        </c:ser>
        <c:dLbls>
          <c:showLegendKey val="0"/>
          <c:showVal val="0"/>
          <c:showCatName val="0"/>
          <c:showSerName val="0"/>
          <c:showPercent val="0"/>
          <c:showBubbleSize val="0"/>
        </c:dLbls>
        <c:gapWidth val="219"/>
        <c:overlap val="-27"/>
        <c:axId val="934639711"/>
        <c:axId val="934644511"/>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'Individual child data tables'!$B$12:$D$12</c15:sqref>
                        </c15:formulaRef>
                      </c:ext>
                    </c:extLst>
                    <c:strCache>
                      <c:ptCount val="3"/>
                      <c:pt idx="0">
                        <c:v>Write in (one part)</c:v>
                      </c:pt>
                      <c:pt idx="1">
                        <c:v>Write in (two parts)</c:v>
                      </c:pt>
                      <c:pt idx="2">
                        <c:v>Tick one</c:v>
                      </c:pt>
                    </c:strCache>
                  </c:strRef>
                </c:cat>
                <c:val>
                  <c:numRef>
                    <c:extLst>
                      <c:ext uri="{02D57815-91ED-43cb-92C2-25804820EDAC}">
                        <c15:formulaRef>
                          <c15:sqref>'Individual child data tables'!$B$13:$D$13</c15:sqref>
                        </c15:formulaRef>
                      </c:ext>
                    </c:extLst>
                    <c:numCache>
                      <c:formatCode>General</c:formatCode>
                      <c:ptCount val="3"/>
                      <c:pt idx="0">
                        <c:v>3</c:v>
                      </c:pt>
                      <c:pt idx="1">
                        <c:v>1</c:v>
                      </c:pt>
                      <c:pt idx="2">
                        <c:v>4</c:v>
                      </c:pt>
                    </c:numCache>
                  </c:numRef>
                </c:val>
                <c:extLst>
                  <c:ext xmlns:c16="http://schemas.microsoft.com/office/drawing/2014/chart" uri="{C3380CC4-5D6E-409C-BE32-E72D297353CC}">
                    <c16:uniqueId val="{00000004-D780-47ED-911C-EC98C1A31BF7}"/>
                  </c:ext>
                </c:extLst>
              </c15:ser>
            </c15:filteredBarSeries>
            <c15:filteredBarSeries>
              <c15:ser>
                <c:idx val="1"/>
                <c:order val="1"/>
                <c:spPr>
                  <a:solidFill>
                    <a:schemeClr val="accent2"/>
                  </a:solidFill>
                  <a:ln>
                    <a:noFill/>
                  </a:ln>
                  <a:effectLst/>
                </c:spPr>
                <c:invertIfNegative val="0"/>
                <c:cat>
                  <c:strRef>
                    <c:extLst xmlns:c15="http://schemas.microsoft.com/office/drawing/2012/chart">
                      <c:ext xmlns:c15="http://schemas.microsoft.com/office/drawing/2012/chart" uri="{02D57815-91ED-43cb-92C2-25804820EDAC}">
                        <c15:formulaRef>
                          <c15:sqref>'Individual child data tables'!$B$12:$D$12</c15:sqref>
                        </c15:formulaRef>
                      </c:ext>
                    </c:extLst>
                    <c:strCache>
                      <c:ptCount val="3"/>
                      <c:pt idx="0">
                        <c:v>Write in (one part)</c:v>
                      </c:pt>
                      <c:pt idx="1">
                        <c:v>Write in (two parts)</c:v>
                      </c:pt>
                      <c:pt idx="2">
                        <c:v>Tick one</c:v>
                      </c:pt>
                    </c:strCache>
                  </c:strRef>
                </c:cat>
                <c:val>
                  <c:numRef>
                    <c:extLst xmlns:c15="http://schemas.microsoft.com/office/drawing/2012/chart">
                      <c:ext xmlns:c15="http://schemas.microsoft.com/office/drawing/2012/chart" uri="{02D57815-91ED-43cb-92C2-25804820EDAC}">
                        <c15:formulaRef>
                          <c15:sqref>'Individual child data tables'!$B$14:$D$14</c15:sqref>
                        </c15:formulaRef>
                      </c:ext>
                    </c:extLst>
                    <c:numCache>
                      <c:formatCode>General</c:formatCode>
                      <c:ptCount val="3"/>
                      <c:pt idx="0">
                        <c:v>3</c:v>
                      </c:pt>
                      <c:pt idx="1">
                        <c:v>2</c:v>
                      </c:pt>
                      <c:pt idx="2">
                        <c:v>4</c:v>
                      </c:pt>
                    </c:numCache>
                  </c:numRef>
                </c:val>
                <c:extLst xmlns:c15="http://schemas.microsoft.com/office/drawing/2012/chart">
                  <c:ext xmlns:c16="http://schemas.microsoft.com/office/drawing/2014/chart" uri="{C3380CC4-5D6E-409C-BE32-E72D297353CC}">
                    <c16:uniqueId val="{00000005-D780-47ED-911C-EC98C1A31BF7}"/>
                  </c:ext>
                </c:extLst>
              </c15:ser>
            </c15:filteredBarSeries>
          </c:ext>
        </c:extLst>
      </c:barChart>
      <c:catAx>
        <c:axId val="9346397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4644511"/>
        <c:crosses val="autoZero"/>
        <c:auto val="1"/>
        <c:lblAlgn val="ctr"/>
        <c:lblOffset val="100"/>
        <c:noMultiLvlLbl val="0"/>
      </c:catAx>
      <c:valAx>
        <c:axId val="934644511"/>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46397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5">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Individual performance by question</a:t>
            </a:r>
            <a:r>
              <a:rPr lang="en-GB" baseline="0"/>
              <a:t> type </a:t>
            </a:r>
          </a:p>
          <a:p>
            <a:pPr>
              <a:defRPr/>
            </a:pPr>
            <a:r>
              <a:rPr lang="en-GB" baseline="0"/>
              <a:t>within d</a:t>
            </a:r>
            <a:r>
              <a:rPr lang="en-GB"/>
              <a:t>omain</a:t>
            </a:r>
            <a:r>
              <a:rPr lang="en-GB" baseline="0"/>
              <a:t> 2b - retrieve and record information</a:t>
            </a:r>
          </a:p>
        </c:rich>
      </c:tx>
      <c:overlay val="0"/>
      <c:spPr>
        <a:noFill/>
        <a:ln>
          <a:solidFill>
            <a:schemeClr val="accent5">
              <a:lumMod val="75000"/>
            </a:schemeClr>
          </a:solid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2"/>
          <c:order val="2"/>
          <c:tx>
            <c:v>% of marks available</c:v>
          </c:tx>
          <c:spPr>
            <a:solidFill>
              <a:schemeClr val="accent3"/>
            </a:solidFill>
            <a:ln>
              <a:noFill/>
            </a:ln>
            <a:effectLst/>
          </c:spPr>
          <c:invertIfNegative val="0"/>
          <c:cat>
            <c:multiLvlStrRef>
              <c:f>'Individual child data tables'!$E$11:$J$12</c:f>
              <c:multiLvlStrCache>
                <c:ptCount val="6"/>
                <c:lvl>
                  <c:pt idx="0">
                    <c:v>Matching task</c:v>
                  </c:pt>
                  <c:pt idx="1">
                    <c:v>Ordering task</c:v>
                  </c:pt>
                  <c:pt idx="2">
                    <c:v>Tick one</c:v>
                  </c:pt>
                  <c:pt idx="3">
                    <c:v>This or that?</c:v>
                  </c:pt>
                  <c:pt idx="4">
                    <c:v>Write in (one part)</c:v>
                  </c:pt>
                  <c:pt idx="5">
                    <c:v>Write in (two parts)</c:v>
                  </c:pt>
                </c:lvl>
                <c:lvl>
                  <c:pt idx="0">
                    <c:v>2b</c:v>
                  </c:pt>
                </c:lvl>
              </c:multiLvlStrCache>
            </c:multiLvlStrRef>
          </c:cat>
          <c:val>
            <c:numRef>
              <c:f>'Individual child data tables'!$E$15:$J$15</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DF51-456A-BBE1-6A4C03A0EE71}"/>
            </c:ext>
          </c:extLst>
        </c:ser>
        <c:ser>
          <c:idx val="3"/>
          <c:order val="3"/>
          <c:tx>
            <c:v>% of marks nationally</c:v>
          </c:tx>
          <c:spPr>
            <a:solidFill>
              <a:schemeClr val="accent4"/>
            </a:solidFill>
            <a:ln>
              <a:noFill/>
            </a:ln>
            <a:effectLst/>
          </c:spPr>
          <c:invertIfNegative val="0"/>
          <c:cat>
            <c:multiLvlStrRef>
              <c:f>'Individual child data tables'!$E$11:$J$12</c:f>
              <c:multiLvlStrCache>
                <c:ptCount val="6"/>
                <c:lvl>
                  <c:pt idx="0">
                    <c:v>Matching task</c:v>
                  </c:pt>
                  <c:pt idx="1">
                    <c:v>Ordering task</c:v>
                  </c:pt>
                  <c:pt idx="2">
                    <c:v>Tick one</c:v>
                  </c:pt>
                  <c:pt idx="3">
                    <c:v>This or that?</c:v>
                  </c:pt>
                  <c:pt idx="4">
                    <c:v>Write in (one part)</c:v>
                  </c:pt>
                  <c:pt idx="5">
                    <c:v>Write in (two parts)</c:v>
                  </c:pt>
                </c:lvl>
                <c:lvl>
                  <c:pt idx="0">
                    <c:v>2b</c:v>
                  </c:pt>
                </c:lvl>
              </c:multiLvlStrCache>
            </c:multiLvlStrRef>
          </c:cat>
          <c:val>
            <c:numRef>
              <c:f>'Individual child data tables'!$E$16:$J$16</c:f>
              <c:numCache>
                <c:formatCode>General</c:formatCode>
                <c:ptCount val="6"/>
                <c:pt idx="0">
                  <c:v>74.8</c:v>
                </c:pt>
                <c:pt idx="1">
                  <c:v>65</c:v>
                </c:pt>
                <c:pt idx="2">
                  <c:v>67.400000000000006</c:v>
                </c:pt>
                <c:pt idx="3">
                  <c:v>63.749999999999993</c:v>
                </c:pt>
                <c:pt idx="4" formatCode="0.0">
                  <c:v>69.766666666666666</c:v>
                </c:pt>
                <c:pt idx="5" formatCode="0.0">
                  <c:v>22.533333333333335</c:v>
                </c:pt>
              </c:numCache>
            </c:numRef>
          </c:val>
          <c:extLst>
            <c:ext xmlns:c16="http://schemas.microsoft.com/office/drawing/2014/chart" uri="{C3380CC4-5D6E-409C-BE32-E72D297353CC}">
              <c16:uniqueId val="{00000001-DF51-456A-BBE1-6A4C03A0EE71}"/>
            </c:ext>
          </c:extLst>
        </c:ser>
        <c:ser>
          <c:idx val="4"/>
          <c:order val="4"/>
          <c:tx>
            <c:v>% of questions attempted</c:v>
          </c:tx>
          <c:spPr>
            <a:solidFill>
              <a:schemeClr val="accent5"/>
            </a:solidFill>
            <a:ln>
              <a:noFill/>
            </a:ln>
            <a:effectLst/>
          </c:spPr>
          <c:invertIfNegative val="0"/>
          <c:cat>
            <c:multiLvlStrRef>
              <c:f>'Individual child data tables'!$E$11:$J$12</c:f>
              <c:multiLvlStrCache>
                <c:ptCount val="6"/>
                <c:lvl>
                  <c:pt idx="0">
                    <c:v>Matching task</c:v>
                  </c:pt>
                  <c:pt idx="1">
                    <c:v>Ordering task</c:v>
                  </c:pt>
                  <c:pt idx="2">
                    <c:v>Tick one</c:v>
                  </c:pt>
                  <c:pt idx="3">
                    <c:v>This or that?</c:v>
                  </c:pt>
                  <c:pt idx="4">
                    <c:v>Write in (one part)</c:v>
                  </c:pt>
                  <c:pt idx="5">
                    <c:v>Write in (two parts)</c:v>
                  </c:pt>
                </c:lvl>
                <c:lvl>
                  <c:pt idx="0">
                    <c:v>2b</c:v>
                  </c:pt>
                </c:lvl>
              </c:multiLvlStrCache>
            </c:multiLvlStrRef>
          </c:cat>
          <c:val>
            <c:numRef>
              <c:f>'Individual child data tables'!$E$17:$J$17</c:f>
              <c:numCache>
                <c:formatCode>General</c:formatCode>
                <c:ptCount val="6"/>
                <c:pt idx="0">
                  <c:v>100</c:v>
                </c:pt>
                <c:pt idx="1">
                  <c:v>100</c:v>
                </c:pt>
                <c:pt idx="2">
                  <c:v>100</c:v>
                </c:pt>
                <c:pt idx="3">
                  <c:v>100</c:v>
                </c:pt>
                <c:pt idx="4">
                  <c:v>100</c:v>
                </c:pt>
                <c:pt idx="5" formatCode="0">
                  <c:v>100</c:v>
                </c:pt>
              </c:numCache>
            </c:numRef>
          </c:val>
          <c:extLst>
            <c:ext xmlns:c16="http://schemas.microsoft.com/office/drawing/2014/chart" uri="{C3380CC4-5D6E-409C-BE32-E72D297353CC}">
              <c16:uniqueId val="{00000002-DF51-456A-BBE1-6A4C03A0EE71}"/>
            </c:ext>
          </c:extLst>
        </c:ser>
        <c:ser>
          <c:idx val="5"/>
          <c:order val="5"/>
          <c:tx>
            <c:v>% attempted nationally</c:v>
          </c:tx>
          <c:spPr>
            <a:solidFill>
              <a:schemeClr val="accent6"/>
            </a:solidFill>
            <a:ln>
              <a:noFill/>
            </a:ln>
            <a:effectLst/>
          </c:spPr>
          <c:invertIfNegative val="0"/>
          <c:cat>
            <c:multiLvlStrRef>
              <c:f>'Individual child data tables'!$E$11:$J$12</c:f>
              <c:multiLvlStrCache>
                <c:ptCount val="6"/>
                <c:lvl>
                  <c:pt idx="0">
                    <c:v>Matching task</c:v>
                  </c:pt>
                  <c:pt idx="1">
                    <c:v>Ordering task</c:v>
                  </c:pt>
                  <c:pt idx="2">
                    <c:v>Tick one</c:v>
                  </c:pt>
                  <c:pt idx="3">
                    <c:v>This or that?</c:v>
                  </c:pt>
                  <c:pt idx="4">
                    <c:v>Write in (one part)</c:v>
                  </c:pt>
                  <c:pt idx="5">
                    <c:v>Write in (two parts)</c:v>
                  </c:pt>
                </c:lvl>
                <c:lvl>
                  <c:pt idx="0">
                    <c:v>2b</c:v>
                  </c:pt>
                </c:lvl>
              </c:multiLvlStrCache>
            </c:multiLvlStrRef>
          </c:cat>
          <c:val>
            <c:numRef>
              <c:f>'Individual child data tables'!$E$18:$J$18</c:f>
              <c:numCache>
                <c:formatCode>General</c:formatCode>
                <c:ptCount val="6"/>
                <c:pt idx="0">
                  <c:v>98.4</c:v>
                </c:pt>
                <c:pt idx="1">
                  <c:v>99</c:v>
                </c:pt>
                <c:pt idx="2">
                  <c:v>99</c:v>
                </c:pt>
                <c:pt idx="3">
                  <c:v>99</c:v>
                </c:pt>
                <c:pt idx="4" formatCode="0.0">
                  <c:v>93.283333333333331</c:v>
                </c:pt>
                <c:pt idx="5" formatCode="0.0">
                  <c:v>92.5</c:v>
                </c:pt>
              </c:numCache>
            </c:numRef>
          </c:val>
          <c:extLst>
            <c:ext xmlns:c16="http://schemas.microsoft.com/office/drawing/2014/chart" uri="{C3380CC4-5D6E-409C-BE32-E72D297353CC}">
              <c16:uniqueId val="{00000003-DF51-456A-BBE1-6A4C03A0EE71}"/>
            </c:ext>
          </c:extLst>
        </c:ser>
        <c:dLbls>
          <c:showLegendKey val="0"/>
          <c:showVal val="0"/>
          <c:showCatName val="0"/>
          <c:showSerName val="0"/>
          <c:showPercent val="0"/>
          <c:showBubbleSize val="0"/>
        </c:dLbls>
        <c:gapWidth val="219"/>
        <c:overlap val="-27"/>
        <c:axId val="1315646239"/>
        <c:axId val="1315643359"/>
        <c:extLst>
          <c:ext xmlns:c15="http://schemas.microsoft.com/office/drawing/2012/chart" uri="{02D57815-91ED-43cb-92C2-25804820EDAC}">
            <c15:filteredBarSeries>
              <c15:ser>
                <c:idx val="0"/>
                <c:order val="0"/>
                <c:spPr>
                  <a:solidFill>
                    <a:schemeClr val="accent1"/>
                  </a:solidFill>
                  <a:ln>
                    <a:noFill/>
                  </a:ln>
                  <a:effectLst/>
                </c:spPr>
                <c:invertIfNegative val="0"/>
                <c:cat>
                  <c:multiLvlStrRef>
                    <c:extLst>
                      <c:ext uri="{02D57815-91ED-43cb-92C2-25804820EDAC}">
                        <c15:formulaRef>
                          <c15:sqref>'Individual child data tables'!$E$11:$J$12</c15:sqref>
                        </c15:formulaRef>
                      </c:ext>
                    </c:extLst>
                    <c:multiLvlStrCache>
                      <c:ptCount val="6"/>
                      <c:lvl>
                        <c:pt idx="0">
                          <c:v>Matching task</c:v>
                        </c:pt>
                        <c:pt idx="1">
                          <c:v>Ordering task</c:v>
                        </c:pt>
                        <c:pt idx="2">
                          <c:v>Tick one</c:v>
                        </c:pt>
                        <c:pt idx="3">
                          <c:v>This or that?</c:v>
                        </c:pt>
                        <c:pt idx="4">
                          <c:v>Write in (one part)</c:v>
                        </c:pt>
                        <c:pt idx="5">
                          <c:v>Write in (two parts)</c:v>
                        </c:pt>
                      </c:lvl>
                      <c:lvl>
                        <c:pt idx="0">
                          <c:v>2b</c:v>
                        </c:pt>
                      </c:lvl>
                    </c:multiLvlStrCache>
                  </c:multiLvlStrRef>
                </c:cat>
                <c:val>
                  <c:numRef>
                    <c:extLst>
                      <c:ext uri="{02D57815-91ED-43cb-92C2-25804820EDAC}">
                        <c15:formulaRef>
                          <c15:sqref>'Individual child data tables'!$E$13:$J$13</c15:sqref>
                        </c15:formulaRef>
                      </c:ext>
                    </c:extLst>
                    <c:numCache>
                      <c:formatCode>General</c:formatCode>
                      <c:ptCount val="6"/>
                      <c:pt idx="0">
                        <c:v>1</c:v>
                      </c:pt>
                      <c:pt idx="1">
                        <c:v>1</c:v>
                      </c:pt>
                      <c:pt idx="2">
                        <c:v>1</c:v>
                      </c:pt>
                      <c:pt idx="3">
                        <c:v>2</c:v>
                      </c:pt>
                      <c:pt idx="4">
                        <c:v>6</c:v>
                      </c:pt>
                      <c:pt idx="5">
                        <c:v>2</c:v>
                      </c:pt>
                    </c:numCache>
                  </c:numRef>
                </c:val>
                <c:extLst>
                  <c:ext xmlns:c16="http://schemas.microsoft.com/office/drawing/2014/chart" uri="{C3380CC4-5D6E-409C-BE32-E72D297353CC}">
                    <c16:uniqueId val="{00000004-DF51-456A-BBE1-6A4C03A0EE71}"/>
                  </c:ext>
                </c:extLst>
              </c15:ser>
            </c15:filteredBarSeries>
            <c15:filteredBarSeries>
              <c15:ser>
                <c:idx val="1"/>
                <c:order val="1"/>
                <c:spPr>
                  <a:solidFill>
                    <a:schemeClr val="accent2"/>
                  </a:solidFill>
                  <a:ln>
                    <a:noFill/>
                  </a:ln>
                  <a:effectLst/>
                </c:spPr>
                <c:invertIfNegative val="0"/>
                <c:cat>
                  <c:multiLvlStrRef>
                    <c:extLst xmlns:c15="http://schemas.microsoft.com/office/drawing/2012/chart">
                      <c:ext xmlns:c15="http://schemas.microsoft.com/office/drawing/2012/chart" uri="{02D57815-91ED-43cb-92C2-25804820EDAC}">
                        <c15:formulaRef>
                          <c15:sqref>'Individual child data tables'!$E$11:$J$12</c15:sqref>
                        </c15:formulaRef>
                      </c:ext>
                    </c:extLst>
                    <c:multiLvlStrCache>
                      <c:ptCount val="6"/>
                      <c:lvl>
                        <c:pt idx="0">
                          <c:v>Matching task</c:v>
                        </c:pt>
                        <c:pt idx="1">
                          <c:v>Ordering task</c:v>
                        </c:pt>
                        <c:pt idx="2">
                          <c:v>Tick one</c:v>
                        </c:pt>
                        <c:pt idx="3">
                          <c:v>This or that?</c:v>
                        </c:pt>
                        <c:pt idx="4">
                          <c:v>Write in (one part)</c:v>
                        </c:pt>
                        <c:pt idx="5">
                          <c:v>Write in (two parts)</c:v>
                        </c:pt>
                      </c:lvl>
                      <c:lvl>
                        <c:pt idx="0">
                          <c:v>2b</c:v>
                        </c:pt>
                      </c:lvl>
                    </c:multiLvlStrCache>
                  </c:multiLvlStrRef>
                </c:cat>
                <c:val>
                  <c:numRef>
                    <c:extLst xmlns:c15="http://schemas.microsoft.com/office/drawing/2012/chart">
                      <c:ext xmlns:c15="http://schemas.microsoft.com/office/drawing/2012/chart" uri="{02D57815-91ED-43cb-92C2-25804820EDAC}">
                        <c15:formulaRef>
                          <c15:sqref>'Individual child data tables'!$E$14:$J$14</c15:sqref>
                        </c15:formulaRef>
                      </c:ext>
                    </c:extLst>
                    <c:numCache>
                      <c:formatCode>General</c:formatCode>
                      <c:ptCount val="6"/>
                      <c:pt idx="0">
                        <c:v>1</c:v>
                      </c:pt>
                      <c:pt idx="1">
                        <c:v>1</c:v>
                      </c:pt>
                      <c:pt idx="2">
                        <c:v>1</c:v>
                      </c:pt>
                      <c:pt idx="3">
                        <c:v>4</c:v>
                      </c:pt>
                      <c:pt idx="4">
                        <c:v>6</c:v>
                      </c:pt>
                      <c:pt idx="5">
                        <c:v>3</c:v>
                      </c:pt>
                    </c:numCache>
                  </c:numRef>
                </c:val>
                <c:extLst xmlns:c15="http://schemas.microsoft.com/office/drawing/2012/chart">
                  <c:ext xmlns:c16="http://schemas.microsoft.com/office/drawing/2014/chart" uri="{C3380CC4-5D6E-409C-BE32-E72D297353CC}">
                    <c16:uniqueId val="{00000005-DF51-456A-BBE1-6A4C03A0EE71}"/>
                  </c:ext>
                </c:extLst>
              </c15:ser>
            </c15:filteredBarSeries>
          </c:ext>
        </c:extLst>
      </c:barChart>
      <c:catAx>
        <c:axId val="13156462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5643359"/>
        <c:crosses val="autoZero"/>
        <c:auto val="1"/>
        <c:lblAlgn val="ctr"/>
        <c:lblOffset val="100"/>
        <c:noMultiLvlLbl val="0"/>
      </c:catAx>
      <c:valAx>
        <c:axId val="1315643359"/>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564623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5">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Individual performance by question type </a:t>
            </a:r>
          </a:p>
          <a:p>
            <a:pPr>
              <a:defRPr/>
            </a:pPr>
            <a:r>
              <a:rPr lang="en-GB"/>
              <a:t>within domain</a:t>
            </a:r>
            <a:r>
              <a:rPr lang="en-GB" baseline="0"/>
              <a:t> </a:t>
            </a:r>
            <a:r>
              <a:rPr lang="en-GB"/>
              <a:t>2d - infe</a:t>
            </a:r>
            <a:r>
              <a:rPr lang="en-GB" baseline="0"/>
              <a:t>r and justify with evidence</a:t>
            </a:r>
          </a:p>
        </c:rich>
      </c:tx>
      <c:overlay val="0"/>
      <c:spPr>
        <a:noFill/>
        <a:ln>
          <a:solidFill>
            <a:schemeClr val="accent5">
              <a:lumMod val="75000"/>
            </a:schemeClr>
          </a:solid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2"/>
          <c:order val="2"/>
          <c:tx>
            <c:v>% of marks achieved</c:v>
          </c:tx>
          <c:spPr>
            <a:solidFill>
              <a:schemeClr val="accent3"/>
            </a:solidFill>
            <a:ln>
              <a:noFill/>
            </a:ln>
            <a:effectLst/>
          </c:spPr>
          <c:invertIfNegative val="0"/>
          <c:cat>
            <c:strRef>
              <c:f>'Individual child data tables'!$L$12:$O$12</c:f>
              <c:strCache>
                <c:ptCount val="4"/>
                <c:pt idx="0">
                  <c:v>Tick two</c:v>
                </c:pt>
                <c:pt idx="1">
                  <c:v>Write in (one part)</c:v>
                </c:pt>
                <c:pt idx="2">
                  <c:v>Write in (two parts)</c:v>
                </c:pt>
                <c:pt idx="3">
                  <c:v>Table (4 blanks)</c:v>
                </c:pt>
              </c:strCache>
            </c:strRef>
          </c:cat>
          <c:val>
            <c:numRef>
              <c:f>'Individual child data tables'!$L$15:$O$15</c:f>
              <c:numCache>
                <c:formatCode>General</c:formatCode>
                <c:ptCount val="4"/>
                <c:pt idx="0" formatCode="0">
                  <c:v>0</c:v>
                </c:pt>
                <c:pt idx="1">
                  <c:v>0</c:v>
                </c:pt>
                <c:pt idx="2">
                  <c:v>0</c:v>
                </c:pt>
                <c:pt idx="3">
                  <c:v>0</c:v>
                </c:pt>
              </c:numCache>
            </c:numRef>
          </c:val>
          <c:extLst>
            <c:ext xmlns:c16="http://schemas.microsoft.com/office/drawing/2014/chart" uri="{C3380CC4-5D6E-409C-BE32-E72D297353CC}">
              <c16:uniqueId val="{00000001-8D7D-4AF4-8CCF-4915A5AA0FD1}"/>
            </c:ext>
          </c:extLst>
        </c:ser>
        <c:ser>
          <c:idx val="3"/>
          <c:order val="3"/>
          <c:tx>
            <c:v>% marks achieved nationally</c:v>
          </c:tx>
          <c:spPr>
            <a:solidFill>
              <a:schemeClr val="accent4"/>
            </a:solidFill>
            <a:ln>
              <a:noFill/>
            </a:ln>
            <a:effectLst/>
          </c:spPr>
          <c:invertIfNegative val="0"/>
          <c:cat>
            <c:strRef>
              <c:f>'Individual child data tables'!$L$12:$O$12</c:f>
              <c:strCache>
                <c:ptCount val="4"/>
                <c:pt idx="0">
                  <c:v>Tick two</c:v>
                </c:pt>
                <c:pt idx="1">
                  <c:v>Write in (one part)</c:v>
                </c:pt>
                <c:pt idx="2">
                  <c:v>Write in (two parts)</c:v>
                </c:pt>
                <c:pt idx="3">
                  <c:v>Table (4 blanks)</c:v>
                </c:pt>
              </c:strCache>
            </c:strRef>
          </c:cat>
          <c:val>
            <c:numRef>
              <c:f>'Individual child data tables'!$L$16:$O$16</c:f>
              <c:numCache>
                <c:formatCode>0.0</c:formatCode>
                <c:ptCount val="4"/>
                <c:pt idx="0" formatCode="0">
                  <c:v>46.95</c:v>
                </c:pt>
                <c:pt idx="1">
                  <c:v>63.545454545454547</c:v>
                </c:pt>
                <c:pt idx="2" formatCode="General">
                  <c:v>54.500000000000007</c:v>
                </c:pt>
                <c:pt idx="3" formatCode="General">
                  <c:v>48.1</c:v>
                </c:pt>
              </c:numCache>
            </c:numRef>
          </c:val>
          <c:extLst>
            <c:ext xmlns:c16="http://schemas.microsoft.com/office/drawing/2014/chart" uri="{C3380CC4-5D6E-409C-BE32-E72D297353CC}">
              <c16:uniqueId val="{00000002-8D7D-4AF4-8CCF-4915A5AA0FD1}"/>
            </c:ext>
          </c:extLst>
        </c:ser>
        <c:ser>
          <c:idx val="4"/>
          <c:order val="4"/>
          <c:tx>
            <c:v>% of questions attempted</c:v>
          </c:tx>
          <c:spPr>
            <a:solidFill>
              <a:schemeClr val="accent5"/>
            </a:solidFill>
            <a:ln>
              <a:noFill/>
            </a:ln>
            <a:effectLst/>
          </c:spPr>
          <c:invertIfNegative val="0"/>
          <c:cat>
            <c:strRef>
              <c:f>'Individual child data tables'!$L$12:$O$12</c:f>
              <c:strCache>
                <c:ptCount val="4"/>
                <c:pt idx="0">
                  <c:v>Tick two</c:v>
                </c:pt>
                <c:pt idx="1">
                  <c:v>Write in (one part)</c:v>
                </c:pt>
                <c:pt idx="2">
                  <c:v>Write in (two parts)</c:v>
                </c:pt>
                <c:pt idx="3">
                  <c:v>Table (4 blanks)</c:v>
                </c:pt>
              </c:strCache>
            </c:strRef>
          </c:cat>
          <c:val>
            <c:numRef>
              <c:f>'Individual child data tables'!$L$17:$O$17</c:f>
              <c:numCache>
                <c:formatCode>0</c:formatCode>
                <c:ptCount val="4"/>
                <c:pt idx="0">
                  <c:v>100</c:v>
                </c:pt>
                <c:pt idx="1">
                  <c:v>100</c:v>
                </c:pt>
                <c:pt idx="2" formatCode="General">
                  <c:v>100</c:v>
                </c:pt>
                <c:pt idx="3" formatCode="General">
                  <c:v>100</c:v>
                </c:pt>
              </c:numCache>
            </c:numRef>
          </c:val>
          <c:extLst>
            <c:ext xmlns:c16="http://schemas.microsoft.com/office/drawing/2014/chart" uri="{C3380CC4-5D6E-409C-BE32-E72D297353CC}">
              <c16:uniqueId val="{00000003-8D7D-4AF4-8CCF-4915A5AA0FD1}"/>
            </c:ext>
          </c:extLst>
        </c:ser>
        <c:ser>
          <c:idx val="5"/>
          <c:order val="5"/>
          <c:tx>
            <c:v>% attempted nationally</c:v>
          </c:tx>
          <c:spPr>
            <a:solidFill>
              <a:schemeClr val="accent6"/>
            </a:solidFill>
            <a:ln>
              <a:noFill/>
            </a:ln>
            <a:effectLst/>
          </c:spPr>
          <c:invertIfNegative val="0"/>
          <c:cat>
            <c:strRef>
              <c:f>'Individual child data tables'!$L$12:$O$12</c:f>
              <c:strCache>
                <c:ptCount val="4"/>
                <c:pt idx="0">
                  <c:v>Tick two</c:v>
                </c:pt>
                <c:pt idx="1">
                  <c:v>Write in (one part)</c:v>
                </c:pt>
                <c:pt idx="2">
                  <c:v>Write in (two parts)</c:v>
                </c:pt>
                <c:pt idx="3">
                  <c:v>Table (4 blanks)</c:v>
                </c:pt>
              </c:strCache>
            </c:strRef>
          </c:cat>
          <c:val>
            <c:numRef>
              <c:f>'Individual child data tables'!$L$18:$O$18</c:f>
              <c:numCache>
                <c:formatCode>0.0</c:formatCode>
                <c:ptCount val="4"/>
                <c:pt idx="0" formatCode="0">
                  <c:v>96.55</c:v>
                </c:pt>
                <c:pt idx="1">
                  <c:v>92.209090909090918</c:v>
                </c:pt>
                <c:pt idx="2" formatCode="General">
                  <c:v>87.65</c:v>
                </c:pt>
                <c:pt idx="3" formatCode="General">
                  <c:v>74.7</c:v>
                </c:pt>
              </c:numCache>
            </c:numRef>
          </c:val>
          <c:extLst>
            <c:ext xmlns:c16="http://schemas.microsoft.com/office/drawing/2014/chart" uri="{C3380CC4-5D6E-409C-BE32-E72D297353CC}">
              <c16:uniqueId val="{00000004-8D7D-4AF4-8CCF-4915A5AA0FD1}"/>
            </c:ext>
          </c:extLst>
        </c:ser>
        <c:dLbls>
          <c:showLegendKey val="0"/>
          <c:showVal val="0"/>
          <c:showCatName val="0"/>
          <c:showSerName val="0"/>
          <c:showPercent val="0"/>
          <c:showBubbleSize val="0"/>
        </c:dLbls>
        <c:gapWidth val="219"/>
        <c:overlap val="-27"/>
        <c:axId val="1164364159"/>
        <c:axId val="1165302767"/>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'Individual child data tables'!$L$12:$O$12</c15:sqref>
                        </c15:formulaRef>
                      </c:ext>
                    </c:extLst>
                    <c:strCache>
                      <c:ptCount val="4"/>
                      <c:pt idx="0">
                        <c:v>Tick two</c:v>
                      </c:pt>
                      <c:pt idx="1">
                        <c:v>Write in (one part)</c:v>
                      </c:pt>
                      <c:pt idx="2">
                        <c:v>Write in (two parts)</c:v>
                      </c:pt>
                      <c:pt idx="3">
                        <c:v>Table (4 blanks)</c:v>
                      </c:pt>
                    </c:strCache>
                  </c:strRef>
                </c:cat>
                <c:val>
                  <c:numRef>
                    <c:extLst>
                      <c:ext uri="{02D57815-91ED-43cb-92C2-25804820EDAC}">
                        <c15:formulaRef>
                          <c15:sqref>'Individual child data tables'!$L$13:$O$13</c15:sqref>
                        </c15:formulaRef>
                      </c:ext>
                    </c:extLst>
                    <c:numCache>
                      <c:formatCode>General</c:formatCode>
                      <c:ptCount val="4"/>
                      <c:pt idx="0">
                        <c:v>2</c:v>
                      </c:pt>
                      <c:pt idx="1">
                        <c:v>11</c:v>
                      </c:pt>
                      <c:pt idx="2">
                        <c:v>2</c:v>
                      </c:pt>
                      <c:pt idx="3">
                        <c:v>2</c:v>
                      </c:pt>
                    </c:numCache>
                  </c:numRef>
                </c:val>
                <c:extLst>
                  <c:ext xmlns:c16="http://schemas.microsoft.com/office/drawing/2014/chart" uri="{C3380CC4-5D6E-409C-BE32-E72D297353CC}">
                    <c16:uniqueId val="{00000004-57FD-4944-B954-6274545223FF}"/>
                  </c:ext>
                </c:extLst>
              </c15:ser>
            </c15:filteredBarSeries>
            <c15:filteredBarSeries>
              <c15:ser>
                <c:idx val="1"/>
                <c:order val="1"/>
                <c:spPr>
                  <a:solidFill>
                    <a:schemeClr val="accent2"/>
                  </a:solidFill>
                  <a:ln>
                    <a:noFill/>
                  </a:ln>
                  <a:effectLst/>
                </c:spPr>
                <c:invertIfNegative val="0"/>
                <c:cat>
                  <c:strRef>
                    <c:extLst xmlns:c15="http://schemas.microsoft.com/office/drawing/2012/chart">
                      <c:ext xmlns:c15="http://schemas.microsoft.com/office/drawing/2012/chart" uri="{02D57815-91ED-43cb-92C2-25804820EDAC}">
                        <c15:formulaRef>
                          <c15:sqref>'Individual child data tables'!$L$12:$O$12</c15:sqref>
                        </c15:formulaRef>
                      </c:ext>
                    </c:extLst>
                    <c:strCache>
                      <c:ptCount val="4"/>
                      <c:pt idx="0">
                        <c:v>Tick two</c:v>
                      </c:pt>
                      <c:pt idx="1">
                        <c:v>Write in (one part)</c:v>
                      </c:pt>
                      <c:pt idx="2">
                        <c:v>Write in (two parts)</c:v>
                      </c:pt>
                      <c:pt idx="3">
                        <c:v>Table (4 blanks)</c:v>
                      </c:pt>
                    </c:strCache>
                  </c:strRef>
                </c:cat>
                <c:val>
                  <c:numRef>
                    <c:extLst xmlns:c15="http://schemas.microsoft.com/office/drawing/2012/chart">
                      <c:ext xmlns:c15="http://schemas.microsoft.com/office/drawing/2012/chart" uri="{02D57815-91ED-43cb-92C2-25804820EDAC}">
                        <c15:formulaRef>
                          <c15:sqref>'Individual child data tables'!$L$14:$O$14</c15:sqref>
                        </c15:formulaRef>
                      </c:ext>
                    </c:extLst>
                    <c:numCache>
                      <c:formatCode>General</c:formatCode>
                      <c:ptCount val="4"/>
                      <c:pt idx="0">
                        <c:v>2</c:v>
                      </c:pt>
                      <c:pt idx="1">
                        <c:v>11</c:v>
                      </c:pt>
                      <c:pt idx="2">
                        <c:v>4</c:v>
                      </c:pt>
                      <c:pt idx="3">
                        <c:v>6</c:v>
                      </c:pt>
                    </c:numCache>
                  </c:numRef>
                </c:val>
                <c:extLst xmlns:c15="http://schemas.microsoft.com/office/drawing/2012/chart">
                  <c:ext xmlns:c16="http://schemas.microsoft.com/office/drawing/2014/chart" uri="{C3380CC4-5D6E-409C-BE32-E72D297353CC}">
                    <c16:uniqueId val="{00000000-8D7D-4AF4-8CCF-4915A5AA0FD1}"/>
                  </c:ext>
                </c:extLst>
              </c15:ser>
            </c15:filteredBarSeries>
          </c:ext>
        </c:extLst>
      </c:barChart>
      <c:catAx>
        <c:axId val="11643641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5302767"/>
        <c:crosses val="autoZero"/>
        <c:auto val="1"/>
        <c:lblAlgn val="ctr"/>
        <c:lblOffset val="100"/>
        <c:noMultiLvlLbl val="0"/>
      </c:catAx>
      <c:valAx>
        <c:axId val="1165302767"/>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436415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5">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Individual</a:t>
            </a:r>
            <a:r>
              <a:rPr lang="en-GB" baseline="0"/>
              <a:t> performance by</a:t>
            </a:r>
            <a:r>
              <a:rPr lang="en-GB"/>
              <a:t> domain</a:t>
            </a:r>
          </a:p>
        </c:rich>
      </c:tx>
      <c:overlay val="0"/>
      <c:spPr>
        <a:noFill/>
        <a:ln>
          <a:solidFill>
            <a:schemeClr val="accent5">
              <a:lumMod val="75000"/>
            </a:schemeClr>
          </a:solid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2"/>
          <c:order val="2"/>
          <c:tx>
            <c:strRef>
              <c:f>'Individual child data tables'!$A$4</c:f>
              <c:strCache>
                <c:ptCount val="1"/>
                <c:pt idx="0">
                  <c:v>% of marks available by domain</c:v>
                </c:pt>
              </c:strCache>
            </c:strRef>
          </c:tx>
          <c:spPr>
            <a:solidFill>
              <a:schemeClr val="accent3"/>
            </a:solidFill>
            <a:ln>
              <a:noFill/>
            </a:ln>
            <a:effectLst/>
          </c:spPr>
          <c:invertIfNegative val="0"/>
          <c:cat>
            <c:strRef>
              <c:f>'Individual child data tables'!$B$1:$F$1</c:f>
              <c:strCache>
                <c:ptCount val="5"/>
                <c:pt idx="0">
                  <c:v>2a</c:v>
                </c:pt>
                <c:pt idx="1">
                  <c:v>2b</c:v>
                </c:pt>
                <c:pt idx="2">
                  <c:v>2c</c:v>
                </c:pt>
                <c:pt idx="3">
                  <c:v>2d</c:v>
                </c:pt>
                <c:pt idx="4">
                  <c:v>2f</c:v>
                </c:pt>
              </c:strCache>
            </c:strRef>
          </c:cat>
          <c:val>
            <c:numRef>
              <c:f>'Individual child data tables'!$B$4:$F$4</c:f>
              <c:numCache>
                <c:formatCode>0.00</c:formatCode>
                <c:ptCount val="5"/>
                <c:pt idx="0">
                  <c:v>0</c:v>
                </c:pt>
                <c:pt idx="1">
                  <c:v>0</c:v>
                </c:pt>
                <c:pt idx="2">
                  <c:v>0</c:v>
                </c:pt>
                <c:pt idx="3">
                  <c:v>0</c:v>
                </c:pt>
                <c:pt idx="4" formatCode="General">
                  <c:v>0</c:v>
                </c:pt>
              </c:numCache>
            </c:numRef>
          </c:val>
          <c:extLst>
            <c:ext xmlns:c16="http://schemas.microsoft.com/office/drawing/2014/chart" uri="{C3380CC4-5D6E-409C-BE32-E72D297353CC}">
              <c16:uniqueId val="{00000000-BB9E-41D9-86A7-799D73F05314}"/>
            </c:ext>
          </c:extLst>
        </c:ser>
        <c:ser>
          <c:idx val="3"/>
          <c:order val="3"/>
          <c:tx>
            <c:strRef>
              <c:f>'Individual child data tables'!$A$5</c:f>
              <c:strCache>
                <c:ptCount val="1"/>
                <c:pt idx="0">
                  <c:v>national % of marks available by domain (for comparison)</c:v>
                </c:pt>
              </c:strCache>
            </c:strRef>
          </c:tx>
          <c:spPr>
            <a:solidFill>
              <a:schemeClr val="accent4"/>
            </a:solidFill>
            <a:ln>
              <a:noFill/>
            </a:ln>
            <a:effectLst/>
          </c:spPr>
          <c:invertIfNegative val="0"/>
          <c:cat>
            <c:strRef>
              <c:f>'Individual child data tables'!$B$1:$F$1</c:f>
              <c:strCache>
                <c:ptCount val="5"/>
                <c:pt idx="0">
                  <c:v>2a</c:v>
                </c:pt>
                <c:pt idx="1">
                  <c:v>2b</c:v>
                </c:pt>
                <c:pt idx="2">
                  <c:v>2c</c:v>
                </c:pt>
                <c:pt idx="3">
                  <c:v>2d</c:v>
                </c:pt>
                <c:pt idx="4">
                  <c:v>2f</c:v>
                </c:pt>
              </c:strCache>
            </c:strRef>
          </c:cat>
          <c:val>
            <c:numRef>
              <c:f>'Individual child data tables'!$B$5:$F$5</c:f>
              <c:numCache>
                <c:formatCode>0.00</c:formatCode>
                <c:ptCount val="5"/>
                <c:pt idx="0">
                  <c:v>62.855555555555554</c:v>
                </c:pt>
                <c:pt idx="1">
                  <c:v>67.800000000000011</c:v>
                </c:pt>
                <c:pt idx="2">
                  <c:v>38.800000000000004</c:v>
                </c:pt>
                <c:pt idx="3">
                  <c:v>56.530434782608708</c:v>
                </c:pt>
                <c:pt idx="4">
                  <c:v>71.399999999999991</c:v>
                </c:pt>
              </c:numCache>
            </c:numRef>
          </c:val>
          <c:extLst>
            <c:ext xmlns:c16="http://schemas.microsoft.com/office/drawing/2014/chart" uri="{C3380CC4-5D6E-409C-BE32-E72D297353CC}">
              <c16:uniqueId val="{00000001-BB9E-41D9-86A7-799D73F05314}"/>
            </c:ext>
          </c:extLst>
        </c:ser>
        <c:ser>
          <c:idx val="4"/>
          <c:order val="4"/>
          <c:tx>
            <c:strRef>
              <c:f>'Individual child data tables'!$A$6</c:f>
              <c:strCache>
                <c:ptCount val="1"/>
                <c:pt idx="0">
                  <c:v>% of questions attempted by domain</c:v>
                </c:pt>
              </c:strCache>
            </c:strRef>
          </c:tx>
          <c:spPr>
            <a:solidFill>
              <a:schemeClr val="accent5"/>
            </a:solidFill>
            <a:ln>
              <a:noFill/>
            </a:ln>
            <a:effectLst/>
          </c:spPr>
          <c:invertIfNegative val="0"/>
          <c:cat>
            <c:strRef>
              <c:f>'Individual child data tables'!$B$1:$F$1</c:f>
              <c:strCache>
                <c:ptCount val="5"/>
                <c:pt idx="0">
                  <c:v>2a</c:v>
                </c:pt>
                <c:pt idx="1">
                  <c:v>2b</c:v>
                </c:pt>
                <c:pt idx="2">
                  <c:v>2c</c:v>
                </c:pt>
                <c:pt idx="3">
                  <c:v>2d</c:v>
                </c:pt>
                <c:pt idx="4">
                  <c:v>2f</c:v>
                </c:pt>
              </c:strCache>
            </c:strRef>
          </c:cat>
          <c:val>
            <c:numRef>
              <c:f>'Individual child data tables'!$B$6:$F$6</c:f>
              <c:numCache>
                <c:formatCode>General</c:formatCode>
                <c:ptCount val="5"/>
                <c:pt idx="0">
                  <c:v>100</c:v>
                </c:pt>
                <c:pt idx="1">
                  <c:v>100</c:v>
                </c:pt>
                <c:pt idx="2">
                  <c:v>100</c:v>
                </c:pt>
                <c:pt idx="3" formatCode="0">
                  <c:v>100</c:v>
                </c:pt>
                <c:pt idx="4">
                  <c:v>100</c:v>
                </c:pt>
              </c:numCache>
            </c:numRef>
          </c:val>
          <c:extLst>
            <c:ext xmlns:c16="http://schemas.microsoft.com/office/drawing/2014/chart" uri="{C3380CC4-5D6E-409C-BE32-E72D297353CC}">
              <c16:uniqueId val="{00000002-BB9E-41D9-86A7-799D73F05314}"/>
            </c:ext>
          </c:extLst>
        </c:ser>
        <c:ser>
          <c:idx val="5"/>
          <c:order val="5"/>
          <c:tx>
            <c:strRef>
              <c:f>'Individual child data tables'!$A$7</c:f>
              <c:strCache>
                <c:ptCount val="1"/>
                <c:pt idx="0">
                  <c:v>national % of questions attempted by domain (for comparison)</c:v>
                </c:pt>
              </c:strCache>
            </c:strRef>
          </c:tx>
          <c:spPr>
            <a:solidFill>
              <a:schemeClr val="accent6"/>
            </a:solidFill>
            <a:ln>
              <a:noFill/>
            </a:ln>
            <a:effectLst/>
          </c:spPr>
          <c:invertIfNegative val="0"/>
          <c:cat>
            <c:strRef>
              <c:f>'Individual child data tables'!$B$1:$F$1</c:f>
              <c:strCache>
                <c:ptCount val="5"/>
                <c:pt idx="0">
                  <c:v>2a</c:v>
                </c:pt>
                <c:pt idx="1">
                  <c:v>2b</c:v>
                </c:pt>
                <c:pt idx="2">
                  <c:v>2c</c:v>
                </c:pt>
                <c:pt idx="3">
                  <c:v>2d</c:v>
                </c:pt>
                <c:pt idx="4">
                  <c:v>2f</c:v>
                </c:pt>
              </c:strCache>
            </c:strRef>
          </c:cat>
          <c:val>
            <c:numRef>
              <c:f>'Individual child data tables'!$B$7:$F$7</c:f>
              <c:numCache>
                <c:formatCode>0.00</c:formatCode>
                <c:ptCount val="5"/>
                <c:pt idx="0">
                  <c:v>95.612499999999997</c:v>
                </c:pt>
                <c:pt idx="1">
                  <c:v>95.315384615384602</c:v>
                </c:pt>
                <c:pt idx="2" formatCode="General">
                  <c:v>91.2</c:v>
                </c:pt>
                <c:pt idx="3">
                  <c:v>89.841176470588238</c:v>
                </c:pt>
                <c:pt idx="4" formatCode="General">
                  <c:v>97.6</c:v>
                </c:pt>
              </c:numCache>
            </c:numRef>
          </c:val>
          <c:extLst>
            <c:ext xmlns:c16="http://schemas.microsoft.com/office/drawing/2014/chart" uri="{C3380CC4-5D6E-409C-BE32-E72D297353CC}">
              <c16:uniqueId val="{00000003-BB9E-41D9-86A7-799D73F05314}"/>
            </c:ext>
          </c:extLst>
        </c:ser>
        <c:dLbls>
          <c:showLegendKey val="0"/>
          <c:showVal val="0"/>
          <c:showCatName val="0"/>
          <c:showSerName val="0"/>
          <c:showPercent val="0"/>
          <c:showBubbleSize val="0"/>
        </c:dLbls>
        <c:gapWidth val="219"/>
        <c:overlap val="-27"/>
        <c:axId val="650590960"/>
        <c:axId val="650591440"/>
        <c:extLst>
          <c:ext xmlns:c15="http://schemas.microsoft.com/office/drawing/2012/chart" uri="{02D57815-91ED-43cb-92C2-25804820EDAC}">
            <c15:filteredBarSeries>
              <c15:ser>
                <c:idx val="0"/>
                <c:order val="0"/>
                <c:tx>
                  <c:strRef>
                    <c:extLst>
                      <c:ext uri="{02D57815-91ED-43cb-92C2-25804820EDAC}">
                        <c15:formulaRef>
                          <c15:sqref>'Individual child data tables'!$A$2</c15:sqref>
                        </c15:formulaRef>
                      </c:ext>
                    </c:extLst>
                    <c:strCache>
                      <c:ptCount val="1"/>
                      <c:pt idx="0">
                        <c:v>Number of questions</c:v>
                      </c:pt>
                    </c:strCache>
                  </c:strRef>
                </c:tx>
                <c:spPr>
                  <a:solidFill>
                    <a:schemeClr val="accent1"/>
                  </a:solidFill>
                  <a:ln>
                    <a:noFill/>
                  </a:ln>
                  <a:effectLst/>
                </c:spPr>
                <c:invertIfNegative val="0"/>
                <c:cat>
                  <c:strRef>
                    <c:extLst>
                      <c:ext uri="{02D57815-91ED-43cb-92C2-25804820EDAC}">
                        <c15:formulaRef>
                          <c15:sqref>'Individual child data tables'!$B$1:$F$1</c15:sqref>
                        </c15:formulaRef>
                      </c:ext>
                    </c:extLst>
                    <c:strCache>
                      <c:ptCount val="5"/>
                      <c:pt idx="0">
                        <c:v>2a</c:v>
                      </c:pt>
                      <c:pt idx="1">
                        <c:v>2b</c:v>
                      </c:pt>
                      <c:pt idx="2">
                        <c:v>2c</c:v>
                      </c:pt>
                      <c:pt idx="3">
                        <c:v>2d</c:v>
                      </c:pt>
                      <c:pt idx="4">
                        <c:v>2f</c:v>
                      </c:pt>
                    </c:strCache>
                  </c:strRef>
                </c:cat>
                <c:val>
                  <c:numRef>
                    <c:extLst>
                      <c:ext uri="{02D57815-91ED-43cb-92C2-25804820EDAC}">
                        <c15:formulaRef>
                          <c15:sqref>'Individual child data tables'!$B$2:$F$2</c15:sqref>
                        </c15:formulaRef>
                      </c:ext>
                    </c:extLst>
                    <c:numCache>
                      <c:formatCode>General</c:formatCode>
                      <c:ptCount val="5"/>
                      <c:pt idx="0">
                        <c:v>8</c:v>
                      </c:pt>
                      <c:pt idx="1">
                        <c:v>13</c:v>
                      </c:pt>
                      <c:pt idx="2">
                        <c:v>1</c:v>
                      </c:pt>
                      <c:pt idx="3">
                        <c:v>17</c:v>
                      </c:pt>
                      <c:pt idx="4">
                        <c:v>1</c:v>
                      </c:pt>
                    </c:numCache>
                  </c:numRef>
                </c:val>
                <c:extLst>
                  <c:ext xmlns:c16="http://schemas.microsoft.com/office/drawing/2014/chart" uri="{C3380CC4-5D6E-409C-BE32-E72D297353CC}">
                    <c16:uniqueId val="{00000004-BB9E-41D9-86A7-799D73F05314}"/>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'Individual child data tables'!$A$3</c15:sqref>
                        </c15:formulaRef>
                      </c:ext>
                    </c:extLst>
                    <c:strCache>
                      <c:ptCount val="1"/>
                      <c:pt idx="0">
                        <c:v>Marks available</c:v>
                      </c:pt>
                    </c:strCache>
                  </c:strRef>
                </c:tx>
                <c:spPr>
                  <a:solidFill>
                    <a:schemeClr val="accent2"/>
                  </a:solidFill>
                  <a:ln>
                    <a:noFill/>
                  </a:ln>
                  <a:effectLst/>
                </c:spPr>
                <c:invertIfNegative val="0"/>
                <c:cat>
                  <c:strRef>
                    <c:extLst xmlns:c15="http://schemas.microsoft.com/office/drawing/2012/chart">
                      <c:ext xmlns:c15="http://schemas.microsoft.com/office/drawing/2012/chart" uri="{02D57815-91ED-43cb-92C2-25804820EDAC}">
                        <c15:formulaRef>
                          <c15:sqref>'Individual child data tables'!$B$1:$F$1</c15:sqref>
                        </c15:formulaRef>
                      </c:ext>
                    </c:extLst>
                    <c:strCache>
                      <c:ptCount val="5"/>
                      <c:pt idx="0">
                        <c:v>2a</c:v>
                      </c:pt>
                      <c:pt idx="1">
                        <c:v>2b</c:v>
                      </c:pt>
                      <c:pt idx="2">
                        <c:v>2c</c:v>
                      </c:pt>
                      <c:pt idx="3">
                        <c:v>2d</c:v>
                      </c:pt>
                      <c:pt idx="4">
                        <c:v>2f</c:v>
                      </c:pt>
                    </c:strCache>
                  </c:strRef>
                </c:cat>
                <c:val>
                  <c:numRef>
                    <c:extLst xmlns:c15="http://schemas.microsoft.com/office/drawing/2012/chart">
                      <c:ext xmlns:c15="http://schemas.microsoft.com/office/drawing/2012/chart" uri="{02D57815-91ED-43cb-92C2-25804820EDAC}">
                        <c15:formulaRef>
                          <c15:sqref>'Individual child data tables'!$B$3:$F$3</c15:sqref>
                        </c15:formulaRef>
                      </c:ext>
                    </c:extLst>
                    <c:numCache>
                      <c:formatCode>General</c:formatCode>
                      <c:ptCount val="5"/>
                      <c:pt idx="0">
                        <c:v>9</c:v>
                      </c:pt>
                      <c:pt idx="1">
                        <c:v>16</c:v>
                      </c:pt>
                      <c:pt idx="2">
                        <c:v>1</c:v>
                      </c:pt>
                      <c:pt idx="3">
                        <c:v>23</c:v>
                      </c:pt>
                      <c:pt idx="4">
                        <c:v>1</c:v>
                      </c:pt>
                    </c:numCache>
                  </c:numRef>
                </c:val>
                <c:extLst xmlns:c15="http://schemas.microsoft.com/office/drawing/2012/chart">
                  <c:ext xmlns:c16="http://schemas.microsoft.com/office/drawing/2014/chart" uri="{C3380CC4-5D6E-409C-BE32-E72D297353CC}">
                    <c16:uniqueId val="{00000005-BB9E-41D9-86A7-799D73F05314}"/>
                  </c:ext>
                </c:extLst>
              </c15:ser>
            </c15:filteredBarSeries>
          </c:ext>
        </c:extLst>
      </c:barChart>
      <c:catAx>
        <c:axId val="650590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40"/>
        <c:crosses val="autoZero"/>
        <c:auto val="1"/>
        <c:lblAlgn val="ctr"/>
        <c:lblOffset val="100"/>
        <c:noMultiLvlLbl val="0"/>
      </c:catAx>
      <c:valAx>
        <c:axId val="650591440"/>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09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5">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Class</a:t>
            </a:r>
            <a:r>
              <a:rPr lang="en-GB" baseline="0"/>
              <a:t> performance b</a:t>
            </a:r>
            <a:r>
              <a:rPr lang="en-GB"/>
              <a:t>y test section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5"/>
          <c:order val="5"/>
          <c:tx>
            <c:strRef>
              <c:f>'Class data tables'!$A$42</c:f>
              <c:strCache>
                <c:ptCount val="1"/>
                <c:pt idx="0">
                  <c:v>% of marks available</c:v>
                </c:pt>
              </c:strCache>
            </c:strRef>
          </c:tx>
          <c:spPr>
            <a:solidFill>
              <a:schemeClr val="accent6"/>
            </a:solidFill>
            <a:ln>
              <a:noFill/>
            </a:ln>
            <a:effectLst/>
          </c:spPr>
          <c:invertIfNegative val="0"/>
          <c:cat>
            <c:strRef>
              <c:f>'Class data tables'!$B$36:$E$36</c:f>
              <c:strCache>
                <c:ptCount val="4"/>
                <c:pt idx="0">
                  <c:v>Text 1</c:v>
                </c:pt>
                <c:pt idx="1">
                  <c:v>Text 2</c:v>
                </c:pt>
                <c:pt idx="2">
                  <c:v>Text 3</c:v>
                </c:pt>
                <c:pt idx="3">
                  <c:v>Overall</c:v>
                </c:pt>
              </c:strCache>
            </c:strRef>
          </c:cat>
          <c:val>
            <c:numRef>
              <c:f>'Class data tables'!$B$42:$E$42</c:f>
              <c:numCache>
                <c:formatCode>0.00%</c:formatCode>
                <c:ptCount val="4"/>
                <c:pt idx="0">
                  <c:v>0</c:v>
                </c:pt>
                <c:pt idx="1">
                  <c:v>0</c:v>
                </c:pt>
                <c:pt idx="2">
                  <c:v>0</c:v>
                </c:pt>
                <c:pt idx="3">
                  <c:v>0</c:v>
                </c:pt>
              </c:numCache>
            </c:numRef>
          </c:val>
          <c:extLst>
            <c:ext xmlns:c16="http://schemas.microsoft.com/office/drawing/2014/chart" uri="{C3380CC4-5D6E-409C-BE32-E72D297353CC}">
              <c16:uniqueId val="{00000000-DE33-4577-9F0B-ED8BB517A4FC}"/>
            </c:ext>
          </c:extLst>
        </c:ser>
        <c:ser>
          <c:idx val="6"/>
          <c:order val="6"/>
          <c:tx>
            <c:strRef>
              <c:f>'Class data tables'!$A$43</c:f>
              <c:strCache>
                <c:ptCount val="1"/>
                <c:pt idx="0">
                  <c:v>% of marks nationally</c:v>
                </c:pt>
              </c:strCache>
            </c:strRef>
          </c:tx>
          <c:spPr>
            <a:solidFill>
              <a:schemeClr val="accent1">
                <a:lumMod val="60000"/>
              </a:schemeClr>
            </a:solidFill>
            <a:ln>
              <a:noFill/>
            </a:ln>
            <a:effectLst/>
          </c:spPr>
          <c:invertIfNegative val="0"/>
          <c:cat>
            <c:strRef>
              <c:f>'Class data tables'!$B$36:$E$36</c:f>
              <c:strCache>
                <c:ptCount val="4"/>
                <c:pt idx="0">
                  <c:v>Text 1</c:v>
                </c:pt>
                <c:pt idx="1">
                  <c:v>Text 2</c:v>
                </c:pt>
                <c:pt idx="2">
                  <c:v>Text 3</c:v>
                </c:pt>
                <c:pt idx="3">
                  <c:v>Overall</c:v>
                </c:pt>
              </c:strCache>
            </c:strRef>
          </c:cat>
          <c:val>
            <c:numRef>
              <c:f>'Class data tables'!$B$43:$E$43</c:f>
              <c:numCache>
                <c:formatCode>0.00%</c:formatCode>
                <c:ptCount val="4"/>
                <c:pt idx="0">
                  <c:v>0.71100000000000008</c:v>
                </c:pt>
                <c:pt idx="1">
                  <c:v>0.61447368421052639</c:v>
                </c:pt>
                <c:pt idx="2">
                  <c:v>0.50386666666666702</c:v>
                </c:pt>
                <c:pt idx="3">
                  <c:v>0.61217999999999995</c:v>
                </c:pt>
              </c:numCache>
            </c:numRef>
          </c:val>
          <c:extLst>
            <c:ext xmlns:c16="http://schemas.microsoft.com/office/drawing/2014/chart" uri="{C3380CC4-5D6E-409C-BE32-E72D297353CC}">
              <c16:uniqueId val="{00000001-DE33-4577-9F0B-ED8BB517A4FC}"/>
            </c:ext>
          </c:extLst>
        </c:ser>
        <c:ser>
          <c:idx val="8"/>
          <c:order val="8"/>
          <c:tx>
            <c:strRef>
              <c:f>'Class data tables'!$A$45</c:f>
              <c:strCache>
                <c:ptCount val="1"/>
                <c:pt idx="0">
                  <c:v>% of questions attempted</c:v>
                </c:pt>
              </c:strCache>
            </c:strRef>
          </c:tx>
          <c:spPr>
            <a:solidFill>
              <a:schemeClr val="accent3">
                <a:lumMod val="60000"/>
              </a:schemeClr>
            </a:solidFill>
            <a:ln>
              <a:noFill/>
            </a:ln>
            <a:effectLst/>
          </c:spPr>
          <c:invertIfNegative val="0"/>
          <c:cat>
            <c:strRef>
              <c:f>'Class data tables'!$B$36:$E$36</c:f>
              <c:strCache>
                <c:ptCount val="4"/>
                <c:pt idx="0">
                  <c:v>Text 1</c:v>
                </c:pt>
                <c:pt idx="1">
                  <c:v>Text 2</c:v>
                </c:pt>
                <c:pt idx="2">
                  <c:v>Text 3</c:v>
                </c:pt>
                <c:pt idx="3">
                  <c:v>Overall</c:v>
                </c:pt>
              </c:strCache>
            </c:strRef>
          </c:cat>
          <c:val>
            <c:numRef>
              <c:f>'Class data tables'!$B$45:$E$45</c:f>
              <c:numCache>
                <c:formatCode>0.00%</c:formatCode>
                <c:ptCount val="4"/>
                <c:pt idx="0">
                  <c:v>0</c:v>
                </c:pt>
                <c:pt idx="1">
                  <c:v>0</c:v>
                </c:pt>
                <c:pt idx="2">
                  <c:v>0</c:v>
                </c:pt>
                <c:pt idx="3">
                  <c:v>0</c:v>
                </c:pt>
              </c:numCache>
            </c:numRef>
          </c:val>
          <c:extLst>
            <c:ext xmlns:c16="http://schemas.microsoft.com/office/drawing/2014/chart" uri="{C3380CC4-5D6E-409C-BE32-E72D297353CC}">
              <c16:uniqueId val="{00000002-DE33-4577-9F0B-ED8BB517A4FC}"/>
            </c:ext>
          </c:extLst>
        </c:ser>
        <c:ser>
          <c:idx val="9"/>
          <c:order val="9"/>
          <c:tx>
            <c:strRef>
              <c:f>'Class data tables'!$A$46</c:f>
              <c:strCache>
                <c:ptCount val="1"/>
                <c:pt idx="0">
                  <c:v>% attempts nationally</c:v>
                </c:pt>
              </c:strCache>
            </c:strRef>
          </c:tx>
          <c:spPr>
            <a:solidFill>
              <a:schemeClr val="accent4">
                <a:lumMod val="60000"/>
              </a:schemeClr>
            </a:solidFill>
            <a:ln>
              <a:noFill/>
            </a:ln>
            <a:effectLst/>
          </c:spPr>
          <c:invertIfNegative val="0"/>
          <c:cat>
            <c:strRef>
              <c:f>'Class data tables'!$B$36:$E$36</c:f>
              <c:strCache>
                <c:ptCount val="4"/>
                <c:pt idx="0">
                  <c:v>Text 1</c:v>
                </c:pt>
                <c:pt idx="1">
                  <c:v>Text 2</c:v>
                </c:pt>
                <c:pt idx="2">
                  <c:v>Text 3</c:v>
                </c:pt>
                <c:pt idx="3">
                  <c:v>Overall</c:v>
                </c:pt>
              </c:strCache>
            </c:strRef>
          </c:cat>
          <c:val>
            <c:numRef>
              <c:f>'Class data tables'!$B$46:$E$46</c:f>
              <c:numCache>
                <c:formatCode>0.00%</c:formatCode>
                <c:ptCount val="4"/>
                <c:pt idx="0">
                  <c:v>0.92900000000000005</c:v>
                </c:pt>
                <c:pt idx="1">
                  <c:v>0.96099999999999997</c:v>
                </c:pt>
                <c:pt idx="2">
                  <c:v>0.90300000000000002</c:v>
                </c:pt>
                <c:pt idx="3">
                  <c:v>0.76</c:v>
                </c:pt>
              </c:numCache>
            </c:numRef>
          </c:val>
          <c:extLst>
            <c:ext xmlns:c16="http://schemas.microsoft.com/office/drawing/2014/chart" uri="{C3380CC4-5D6E-409C-BE32-E72D297353CC}">
              <c16:uniqueId val="{00000003-DE33-4577-9F0B-ED8BB517A4FC}"/>
            </c:ext>
          </c:extLst>
        </c:ser>
        <c:dLbls>
          <c:showLegendKey val="0"/>
          <c:showVal val="0"/>
          <c:showCatName val="0"/>
          <c:showSerName val="0"/>
          <c:showPercent val="0"/>
          <c:showBubbleSize val="0"/>
        </c:dLbls>
        <c:gapWidth val="219"/>
        <c:overlap val="-27"/>
        <c:axId val="1933400880"/>
        <c:axId val="1933401360"/>
        <c:extLst>
          <c:ext xmlns:c15="http://schemas.microsoft.com/office/drawing/2012/chart" uri="{02D57815-91ED-43cb-92C2-25804820EDAC}">
            <c15:filteredBarSeries>
              <c15:ser>
                <c:idx val="0"/>
                <c:order val="0"/>
                <c:tx>
                  <c:strRef>
                    <c:extLst>
                      <c:ext uri="{02D57815-91ED-43cb-92C2-25804820EDAC}">
                        <c15:formulaRef>
                          <c15:sqref>'Class data tables'!$A$37</c15:sqref>
                        </c15:formulaRef>
                      </c:ext>
                    </c:extLst>
                    <c:strCache>
                      <c:ptCount val="1"/>
                      <c:pt idx="0">
                        <c:v>Number of questions</c:v>
                      </c:pt>
                    </c:strCache>
                  </c:strRef>
                </c:tx>
                <c:spPr>
                  <a:solidFill>
                    <a:schemeClr val="accent1"/>
                  </a:solidFill>
                  <a:ln>
                    <a:noFill/>
                  </a:ln>
                  <a:effectLst/>
                </c:spPr>
                <c:invertIfNegative val="0"/>
                <c:cat>
                  <c:strRef>
                    <c:extLst>
                      <c:ext uri="{02D57815-91ED-43cb-92C2-25804820EDAC}">
                        <c15:formulaRef>
                          <c15:sqref>'Class data tables'!$B$36:$E$36</c15:sqref>
                        </c15:formulaRef>
                      </c:ext>
                    </c:extLst>
                    <c:strCache>
                      <c:ptCount val="4"/>
                      <c:pt idx="0">
                        <c:v>Text 1</c:v>
                      </c:pt>
                      <c:pt idx="1">
                        <c:v>Text 2</c:v>
                      </c:pt>
                      <c:pt idx="2">
                        <c:v>Text 3</c:v>
                      </c:pt>
                      <c:pt idx="3">
                        <c:v>Overall</c:v>
                      </c:pt>
                    </c:strCache>
                  </c:strRef>
                </c:cat>
                <c:val>
                  <c:numRef>
                    <c:extLst>
                      <c:ext uri="{02D57815-91ED-43cb-92C2-25804820EDAC}">
                        <c15:formulaRef>
                          <c15:sqref>'Class data tables'!$B$37:$E$37</c15:sqref>
                        </c15:formulaRef>
                      </c:ext>
                    </c:extLst>
                    <c:numCache>
                      <c:formatCode>General</c:formatCode>
                      <c:ptCount val="4"/>
                      <c:pt idx="0">
                        <c:v>12</c:v>
                      </c:pt>
                      <c:pt idx="1">
                        <c:v>15</c:v>
                      </c:pt>
                      <c:pt idx="2">
                        <c:v>13</c:v>
                      </c:pt>
                      <c:pt idx="3">
                        <c:v>40</c:v>
                      </c:pt>
                    </c:numCache>
                  </c:numRef>
                </c:val>
                <c:extLst>
                  <c:ext xmlns:c16="http://schemas.microsoft.com/office/drawing/2014/chart" uri="{C3380CC4-5D6E-409C-BE32-E72D297353CC}">
                    <c16:uniqueId val="{00000004-DE33-4577-9F0B-ED8BB517A4FC}"/>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'Class data tables'!$A$38</c15:sqref>
                        </c15:formulaRef>
                      </c:ext>
                    </c:extLst>
                    <c:strCache>
                      <c:ptCount val="1"/>
                      <c:pt idx="0">
                        <c:v>Questions available to the class</c:v>
                      </c:pt>
                    </c:strCache>
                  </c:strRef>
                </c:tx>
                <c:spPr>
                  <a:solidFill>
                    <a:schemeClr val="accent2"/>
                  </a:solidFill>
                  <a:ln>
                    <a:noFill/>
                  </a:ln>
                  <a:effectLst/>
                </c:spPr>
                <c:invertIfNegative val="0"/>
                <c:cat>
                  <c:strRef>
                    <c:extLst xmlns:c15="http://schemas.microsoft.com/office/drawing/2012/chart">
                      <c:ext xmlns:c15="http://schemas.microsoft.com/office/drawing/2012/chart" uri="{02D57815-91ED-43cb-92C2-25804820EDAC}">
                        <c15:formulaRef>
                          <c15:sqref>'Class data tables'!$B$36:$E$36</c15:sqref>
                        </c15:formulaRef>
                      </c:ext>
                    </c:extLst>
                    <c:strCache>
                      <c:ptCount val="4"/>
                      <c:pt idx="0">
                        <c:v>Text 1</c:v>
                      </c:pt>
                      <c:pt idx="1">
                        <c:v>Text 2</c:v>
                      </c:pt>
                      <c:pt idx="2">
                        <c:v>Text 3</c:v>
                      </c:pt>
                      <c:pt idx="3">
                        <c:v>Overall</c:v>
                      </c:pt>
                    </c:strCache>
                  </c:strRef>
                </c:cat>
                <c:val>
                  <c:numRef>
                    <c:extLst xmlns:c15="http://schemas.microsoft.com/office/drawing/2012/chart">
                      <c:ext xmlns:c15="http://schemas.microsoft.com/office/drawing/2012/chart" uri="{02D57815-91ED-43cb-92C2-25804820EDAC}">
                        <c15:formulaRef>
                          <c15:sqref>'Class data tables'!$B$38:$E$38</c15:sqref>
                        </c15:formulaRef>
                      </c:ext>
                    </c:extLst>
                    <c:numCache>
                      <c:formatCode>General</c:formatCode>
                      <c:ptCount val="4"/>
                      <c:pt idx="0">
                        <c:v>384</c:v>
                      </c:pt>
                      <c:pt idx="1">
                        <c:v>480</c:v>
                      </c:pt>
                      <c:pt idx="2">
                        <c:v>416</c:v>
                      </c:pt>
                      <c:pt idx="3">
                        <c:v>1280</c:v>
                      </c:pt>
                    </c:numCache>
                  </c:numRef>
                </c:val>
                <c:extLst xmlns:c15="http://schemas.microsoft.com/office/drawing/2012/chart">
                  <c:ext xmlns:c16="http://schemas.microsoft.com/office/drawing/2014/chart" uri="{C3380CC4-5D6E-409C-BE32-E72D297353CC}">
                    <c16:uniqueId val="{00000005-DE33-4577-9F0B-ED8BB517A4FC}"/>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'Class data tables'!$A$39</c15:sqref>
                        </c15:formulaRef>
                      </c:ext>
                    </c:extLst>
                    <c:strCache>
                      <c:ptCount val="1"/>
                      <c:pt idx="0">
                        <c:v>Marks available</c:v>
                      </c:pt>
                    </c:strCache>
                  </c:strRef>
                </c:tx>
                <c:spPr>
                  <a:solidFill>
                    <a:schemeClr val="accent3"/>
                  </a:solidFill>
                  <a:ln>
                    <a:noFill/>
                  </a:ln>
                  <a:effectLst/>
                </c:spPr>
                <c:invertIfNegative val="0"/>
                <c:cat>
                  <c:strRef>
                    <c:extLst xmlns:c15="http://schemas.microsoft.com/office/drawing/2012/chart">
                      <c:ext xmlns:c15="http://schemas.microsoft.com/office/drawing/2012/chart" uri="{02D57815-91ED-43cb-92C2-25804820EDAC}">
                        <c15:formulaRef>
                          <c15:sqref>'Class data tables'!$B$36:$E$36</c15:sqref>
                        </c15:formulaRef>
                      </c:ext>
                    </c:extLst>
                    <c:strCache>
                      <c:ptCount val="4"/>
                      <c:pt idx="0">
                        <c:v>Text 1</c:v>
                      </c:pt>
                      <c:pt idx="1">
                        <c:v>Text 2</c:v>
                      </c:pt>
                      <c:pt idx="2">
                        <c:v>Text 3</c:v>
                      </c:pt>
                      <c:pt idx="3">
                        <c:v>Overall</c:v>
                      </c:pt>
                    </c:strCache>
                  </c:strRef>
                </c:cat>
                <c:val>
                  <c:numRef>
                    <c:extLst xmlns:c15="http://schemas.microsoft.com/office/drawing/2012/chart">
                      <c:ext xmlns:c15="http://schemas.microsoft.com/office/drawing/2012/chart" uri="{02D57815-91ED-43cb-92C2-25804820EDAC}">
                        <c15:formulaRef>
                          <c15:sqref>'Class data tables'!$B$39:$E$39</c15:sqref>
                        </c15:formulaRef>
                      </c:ext>
                    </c:extLst>
                    <c:numCache>
                      <c:formatCode>General</c:formatCode>
                      <c:ptCount val="4"/>
                      <c:pt idx="0">
                        <c:v>14</c:v>
                      </c:pt>
                      <c:pt idx="1">
                        <c:v>20</c:v>
                      </c:pt>
                      <c:pt idx="2">
                        <c:v>16</c:v>
                      </c:pt>
                      <c:pt idx="3">
                        <c:v>50</c:v>
                      </c:pt>
                    </c:numCache>
                  </c:numRef>
                </c:val>
                <c:extLst xmlns:c15="http://schemas.microsoft.com/office/drawing/2012/chart">
                  <c:ext xmlns:c16="http://schemas.microsoft.com/office/drawing/2014/chart" uri="{C3380CC4-5D6E-409C-BE32-E72D297353CC}">
                    <c16:uniqueId val="{00000006-DE33-4577-9F0B-ED8BB517A4FC}"/>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'Class data tables'!$A$40</c15:sqref>
                        </c15:formulaRef>
                      </c:ext>
                    </c:extLst>
                    <c:strCache>
                      <c:ptCount val="1"/>
                      <c:pt idx="0">
                        <c:v>Marks available to the class</c:v>
                      </c:pt>
                    </c:strCache>
                  </c:strRef>
                </c:tx>
                <c:spPr>
                  <a:solidFill>
                    <a:schemeClr val="accent4"/>
                  </a:solidFill>
                  <a:ln>
                    <a:noFill/>
                  </a:ln>
                  <a:effectLst/>
                </c:spPr>
                <c:invertIfNegative val="0"/>
                <c:cat>
                  <c:strRef>
                    <c:extLst xmlns:c15="http://schemas.microsoft.com/office/drawing/2012/chart">
                      <c:ext xmlns:c15="http://schemas.microsoft.com/office/drawing/2012/chart" uri="{02D57815-91ED-43cb-92C2-25804820EDAC}">
                        <c15:formulaRef>
                          <c15:sqref>'Class data tables'!$B$36:$E$36</c15:sqref>
                        </c15:formulaRef>
                      </c:ext>
                    </c:extLst>
                    <c:strCache>
                      <c:ptCount val="4"/>
                      <c:pt idx="0">
                        <c:v>Text 1</c:v>
                      </c:pt>
                      <c:pt idx="1">
                        <c:v>Text 2</c:v>
                      </c:pt>
                      <c:pt idx="2">
                        <c:v>Text 3</c:v>
                      </c:pt>
                      <c:pt idx="3">
                        <c:v>Overall</c:v>
                      </c:pt>
                    </c:strCache>
                  </c:strRef>
                </c:cat>
                <c:val>
                  <c:numRef>
                    <c:extLst xmlns:c15="http://schemas.microsoft.com/office/drawing/2012/chart">
                      <c:ext xmlns:c15="http://schemas.microsoft.com/office/drawing/2012/chart" uri="{02D57815-91ED-43cb-92C2-25804820EDAC}">
                        <c15:formulaRef>
                          <c15:sqref>'Class data tables'!$B$40:$E$40</c15:sqref>
                        </c15:formulaRef>
                      </c:ext>
                    </c:extLst>
                    <c:numCache>
                      <c:formatCode>General</c:formatCode>
                      <c:ptCount val="4"/>
                      <c:pt idx="0">
                        <c:v>448</c:v>
                      </c:pt>
                      <c:pt idx="1">
                        <c:v>640</c:v>
                      </c:pt>
                      <c:pt idx="2">
                        <c:v>512</c:v>
                      </c:pt>
                      <c:pt idx="3">
                        <c:v>1600</c:v>
                      </c:pt>
                    </c:numCache>
                  </c:numRef>
                </c:val>
                <c:extLst xmlns:c15="http://schemas.microsoft.com/office/drawing/2012/chart">
                  <c:ext xmlns:c16="http://schemas.microsoft.com/office/drawing/2014/chart" uri="{C3380CC4-5D6E-409C-BE32-E72D297353CC}">
                    <c16:uniqueId val="{00000007-DE33-4577-9F0B-ED8BB517A4FC}"/>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'Class data tables'!$A$41</c15:sqref>
                        </c15:formulaRef>
                      </c:ext>
                    </c:extLst>
                    <c:strCache>
                      <c:ptCount val="1"/>
                      <c:pt idx="0">
                        <c:v>Marks achieved by class</c:v>
                      </c:pt>
                    </c:strCache>
                  </c:strRef>
                </c:tx>
                <c:spPr>
                  <a:solidFill>
                    <a:schemeClr val="accent5"/>
                  </a:solidFill>
                  <a:ln>
                    <a:noFill/>
                  </a:ln>
                  <a:effectLst/>
                </c:spPr>
                <c:invertIfNegative val="0"/>
                <c:cat>
                  <c:strRef>
                    <c:extLst xmlns:c15="http://schemas.microsoft.com/office/drawing/2012/chart">
                      <c:ext xmlns:c15="http://schemas.microsoft.com/office/drawing/2012/chart" uri="{02D57815-91ED-43cb-92C2-25804820EDAC}">
                        <c15:formulaRef>
                          <c15:sqref>'Class data tables'!$B$36:$E$36</c15:sqref>
                        </c15:formulaRef>
                      </c:ext>
                    </c:extLst>
                    <c:strCache>
                      <c:ptCount val="4"/>
                      <c:pt idx="0">
                        <c:v>Text 1</c:v>
                      </c:pt>
                      <c:pt idx="1">
                        <c:v>Text 2</c:v>
                      </c:pt>
                      <c:pt idx="2">
                        <c:v>Text 3</c:v>
                      </c:pt>
                      <c:pt idx="3">
                        <c:v>Overall</c:v>
                      </c:pt>
                    </c:strCache>
                  </c:strRef>
                </c:cat>
                <c:val>
                  <c:numRef>
                    <c:extLst xmlns:c15="http://schemas.microsoft.com/office/drawing/2012/chart">
                      <c:ext xmlns:c15="http://schemas.microsoft.com/office/drawing/2012/chart" uri="{02D57815-91ED-43cb-92C2-25804820EDAC}">
                        <c15:formulaRef>
                          <c15:sqref>'Class data tables'!$B$41:$E$41</c15:sqref>
                        </c15:formulaRef>
                      </c:ext>
                    </c:extLst>
                    <c:numCache>
                      <c:formatCode>General</c:formatCode>
                      <c:ptCount val="4"/>
                      <c:pt idx="0" formatCode="0">
                        <c:v>0</c:v>
                      </c:pt>
                      <c:pt idx="1">
                        <c:v>0</c:v>
                      </c:pt>
                      <c:pt idx="2">
                        <c:v>0</c:v>
                      </c:pt>
                      <c:pt idx="3">
                        <c:v>0</c:v>
                      </c:pt>
                    </c:numCache>
                  </c:numRef>
                </c:val>
                <c:extLst xmlns:c15="http://schemas.microsoft.com/office/drawing/2012/chart">
                  <c:ext xmlns:c16="http://schemas.microsoft.com/office/drawing/2014/chart" uri="{C3380CC4-5D6E-409C-BE32-E72D297353CC}">
                    <c16:uniqueId val="{00000008-DE33-4577-9F0B-ED8BB517A4FC}"/>
                  </c:ext>
                </c:extLst>
              </c15:ser>
            </c15:filteredBarSeries>
            <c15:filteredBarSeries>
              <c15:ser>
                <c:idx val="7"/>
                <c:order val="7"/>
                <c:tx>
                  <c:strRef>
                    <c:extLst xmlns:c15="http://schemas.microsoft.com/office/drawing/2012/chart">
                      <c:ext xmlns:c15="http://schemas.microsoft.com/office/drawing/2012/chart" uri="{02D57815-91ED-43cb-92C2-25804820EDAC}">
                        <c15:formulaRef>
                          <c15:sqref>'Class data tables'!$A$44</c15:sqref>
                        </c15:formulaRef>
                      </c:ext>
                    </c:extLst>
                    <c:strCache>
                      <c:ptCount val="1"/>
                      <c:pt idx="0">
                        <c:v>Questions answered by class</c:v>
                      </c:pt>
                    </c:strCache>
                  </c:strRef>
                </c:tx>
                <c:spPr>
                  <a:solidFill>
                    <a:schemeClr val="accent2">
                      <a:lumMod val="60000"/>
                    </a:schemeClr>
                  </a:solidFill>
                  <a:ln>
                    <a:noFill/>
                  </a:ln>
                  <a:effectLst/>
                </c:spPr>
                <c:invertIfNegative val="0"/>
                <c:cat>
                  <c:strRef>
                    <c:extLst xmlns:c15="http://schemas.microsoft.com/office/drawing/2012/chart">
                      <c:ext xmlns:c15="http://schemas.microsoft.com/office/drawing/2012/chart" uri="{02D57815-91ED-43cb-92C2-25804820EDAC}">
                        <c15:formulaRef>
                          <c15:sqref>'Class data tables'!$B$36:$E$36</c15:sqref>
                        </c15:formulaRef>
                      </c:ext>
                    </c:extLst>
                    <c:strCache>
                      <c:ptCount val="4"/>
                      <c:pt idx="0">
                        <c:v>Text 1</c:v>
                      </c:pt>
                      <c:pt idx="1">
                        <c:v>Text 2</c:v>
                      </c:pt>
                      <c:pt idx="2">
                        <c:v>Text 3</c:v>
                      </c:pt>
                      <c:pt idx="3">
                        <c:v>Overall</c:v>
                      </c:pt>
                    </c:strCache>
                  </c:strRef>
                </c:cat>
                <c:val>
                  <c:numRef>
                    <c:extLst xmlns:c15="http://schemas.microsoft.com/office/drawing/2012/chart">
                      <c:ext xmlns:c15="http://schemas.microsoft.com/office/drawing/2012/chart" uri="{02D57815-91ED-43cb-92C2-25804820EDAC}">
                        <c15:formulaRef>
                          <c15:sqref>'Class data tables'!$B$44:$E$44</c15:sqref>
                        </c15:formulaRef>
                      </c:ext>
                    </c:extLst>
                    <c:numCache>
                      <c:formatCode>General</c:formatCode>
                      <c:ptCount val="4"/>
                      <c:pt idx="0">
                        <c:v>0</c:v>
                      </c:pt>
                      <c:pt idx="1">
                        <c:v>0</c:v>
                      </c:pt>
                      <c:pt idx="2">
                        <c:v>0</c:v>
                      </c:pt>
                      <c:pt idx="3">
                        <c:v>0</c:v>
                      </c:pt>
                    </c:numCache>
                  </c:numRef>
                </c:val>
                <c:extLst xmlns:c15="http://schemas.microsoft.com/office/drawing/2012/chart">
                  <c:ext xmlns:c16="http://schemas.microsoft.com/office/drawing/2014/chart" uri="{C3380CC4-5D6E-409C-BE32-E72D297353CC}">
                    <c16:uniqueId val="{00000009-DE33-4577-9F0B-ED8BB517A4FC}"/>
                  </c:ext>
                </c:extLst>
              </c15:ser>
            </c15:filteredBarSeries>
          </c:ext>
        </c:extLst>
      </c:barChart>
      <c:catAx>
        <c:axId val="19334008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33401360"/>
        <c:crosses val="autoZero"/>
        <c:auto val="1"/>
        <c:lblAlgn val="ctr"/>
        <c:lblOffset val="100"/>
        <c:noMultiLvlLbl val="0"/>
      </c:catAx>
      <c:valAx>
        <c:axId val="193340136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334008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5"/>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Class performance by domain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4"/>
          <c:order val="4"/>
          <c:tx>
            <c:strRef>
              <c:f>'Class data tables'!$A$6</c:f>
              <c:strCache>
                <c:ptCount val="1"/>
                <c:pt idx="0">
                  <c:v>% of marks available by domain</c:v>
                </c:pt>
              </c:strCache>
            </c:strRef>
          </c:tx>
          <c:spPr>
            <a:solidFill>
              <a:schemeClr val="accent5"/>
            </a:solidFill>
            <a:ln>
              <a:noFill/>
            </a:ln>
            <a:effectLst/>
          </c:spPr>
          <c:invertIfNegative val="0"/>
          <c:cat>
            <c:strRef>
              <c:f>'Class data tables'!$B$1:$F$1</c:f>
              <c:strCache>
                <c:ptCount val="5"/>
                <c:pt idx="0">
                  <c:v>2a</c:v>
                </c:pt>
                <c:pt idx="1">
                  <c:v>2b</c:v>
                </c:pt>
                <c:pt idx="2">
                  <c:v>2c</c:v>
                </c:pt>
                <c:pt idx="3">
                  <c:v>2d</c:v>
                </c:pt>
                <c:pt idx="4">
                  <c:v>2f</c:v>
                </c:pt>
              </c:strCache>
            </c:strRef>
          </c:cat>
          <c:val>
            <c:numRef>
              <c:f>'Class data tables'!$B$6:$F$6</c:f>
              <c:numCache>
                <c:formatCode>0.00</c:formatCode>
                <c:ptCount val="5"/>
                <c:pt idx="0">
                  <c:v>0</c:v>
                </c:pt>
                <c:pt idx="1">
                  <c:v>0</c:v>
                </c:pt>
                <c:pt idx="2">
                  <c:v>0</c:v>
                </c:pt>
                <c:pt idx="3">
                  <c:v>0</c:v>
                </c:pt>
                <c:pt idx="4">
                  <c:v>0</c:v>
                </c:pt>
              </c:numCache>
            </c:numRef>
          </c:val>
          <c:extLst>
            <c:ext xmlns:c16="http://schemas.microsoft.com/office/drawing/2014/chart" uri="{C3380CC4-5D6E-409C-BE32-E72D297353CC}">
              <c16:uniqueId val="{00000000-4C3A-42D8-924D-1B0FDE57590A}"/>
            </c:ext>
          </c:extLst>
        </c:ser>
        <c:ser>
          <c:idx val="5"/>
          <c:order val="5"/>
          <c:tx>
            <c:strRef>
              <c:f>'Class data tables'!$A$7</c:f>
              <c:strCache>
                <c:ptCount val="1"/>
                <c:pt idx="0">
                  <c:v>national % of marks available by domain (for comparison)</c:v>
                </c:pt>
              </c:strCache>
            </c:strRef>
          </c:tx>
          <c:spPr>
            <a:solidFill>
              <a:schemeClr val="accent6"/>
            </a:solidFill>
            <a:ln>
              <a:noFill/>
            </a:ln>
            <a:effectLst/>
          </c:spPr>
          <c:invertIfNegative val="0"/>
          <c:cat>
            <c:strRef>
              <c:f>'Class data tables'!$B$1:$F$1</c:f>
              <c:strCache>
                <c:ptCount val="5"/>
                <c:pt idx="0">
                  <c:v>2a</c:v>
                </c:pt>
                <c:pt idx="1">
                  <c:v>2b</c:v>
                </c:pt>
                <c:pt idx="2">
                  <c:v>2c</c:v>
                </c:pt>
                <c:pt idx="3">
                  <c:v>2d</c:v>
                </c:pt>
                <c:pt idx="4">
                  <c:v>2f</c:v>
                </c:pt>
              </c:strCache>
            </c:strRef>
          </c:cat>
          <c:val>
            <c:numRef>
              <c:f>'Class data tables'!$B$7:$F$7</c:f>
              <c:numCache>
                <c:formatCode>0.00</c:formatCode>
                <c:ptCount val="5"/>
                <c:pt idx="0">
                  <c:v>62.855555555555554</c:v>
                </c:pt>
                <c:pt idx="1">
                  <c:v>67.800000000000011</c:v>
                </c:pt>
                <c:pt idx="2">
                  <c:v>38.800000000000004</c:v>
                </c:pt>
                <c:pt idx="3">
                  <c:v>56.530434782608708</c:v>
                </c:pt>
                <c:pt idx="4">
                  <c:v>71.399999999999991</c:v>
                </c:pt>
              </c:numCache>
            </c:numRef>
          </c:val>
          <c:extLst>
            <c:ext xmlns:c16="http://schemas.microsoft.com/office/drawing/2014/chart" uri="{C3380CC4-5D6E-409C-BE32-E72D297353CC}">
              <c16:uniqueId val="{00000001-4C3A-42D8-924D-1B0FDE57590A}"/>
            </c:ext>
          </c:extLst>
        </c:ser>
        <c:ser>
          <c:idx val="6"/>
          <c:order val="6"/>
          <c:tx>
            <c:strRef>
              <c:f>'Class data tables'!$A$8</c:f>
              <c:strCache>
                <c:ptCount val="1"/>
                <c:pt idx="0">
                  <c:v>% of questions attempted by domain</c:v>
                </c:pt>
              </c:strCache>
            </c:strRef>
          </c:tx>
          <c:spPr>
            <a:solidFill>
              <a:schemeClr val="accent1">
                <a:lumMod val="60000"/>
              </a:schemeClr>
            </a:solidFill>
            <a:ln>
              <a:noFill/>
            </a:ln>
            <a:effectLst/>
          </c:spPr>
          <c:invertIfNegative val="0"/>
          <c:cat>
            <c:strRef>
              <c:f>'Class data tables'!$B$1:$F$1</c:f>
              <c:strCache>
                <c:ptCount val="5"/>
                <c:pt idx="0">
                  <c:v>2a</c:v>
                </c:pt>
                <c:pt idx="1">
                  <c:v>2b</c:v>
                </c:pt>
                <c:pt idx="2">
                  <c:v>2c</c:v>
                </c:pt>
                <c:pt idx="3">
                  <c:v>2d</c:v>
                </c:pt>
                <c:pt idx="4">
                  <c:v>2f</c:v>
                </c:pt>
              </c:strCache>
            </c:strRef>
          </c:cat>
          <c:val>
            <c:numRef>
              <c:f>'Class data tables'!$B$8:$F$8</c:f>
              <c:numCache>
                <c:formatCode>0.00</c:formatCode>
                <c:ptCount val="5"/>
                <c:pt idx="0">
                  <c:v>0</c:v>
                </c:pt>
                <c:pt idx="1">
                  <c:v>0</c:v>
                </c:pt>
                <c:pt idx="2">
                  <c:v>0</c:v>
                </c:pt>
                <c:pt idx="3">
                  <c:v>0</c:v>
                </c:pt>
                <c:pt idx="4">
                  <c:v>0</c:v>
                </c:pt>
              </c:numCache>
            </c:numRef>
          </c:val>
          <c:extLst>
            <c:ext xmlns:c16="http://schemas.microsoft.com/office/drawing/2014/chart" uri="{C3380CC4-5D6E-409C-BE32-E72D297353CC}">
              <c16:uniqueId val="{00000002-4C3A-42D8-924D-1B0FDE57590A}"/>
            </c:ext>
          </c:extLst>
        </c:ser>
        <c:ser>
          <c:idx val="7"/>
          <c:order val="7"/>
          <c:tx>
            <c:strRef>
              <c:f>'Class data tables'!$A$9</c:f>
              <c:strCache>
                <c:ptCount val="1"/>
                <c:pt idx="0">
                  <c:v>national % of questions attempted by domain (for comparison)</c:v>
                </c:pt>
              </c:strCache>
            </c:strRef>
          </c:tx>
          <c:spPr>
            <a:solidFill>
              <a:schemeClr val="accent2">
                <a:lumMod val="60000"/>
              </a:schemeClr>
            </a:solidFill>
            <a:ln>
              <a:noFill/>
            </a:ln>
            <a:effectLst/>
          </c:spPr>
          <c:invertIfNegative val="0"/>
          <c:cat>
            <c:strRef>
              <c:f>'Class data tables'!$B$1:$F$1</c:f>
              <c:strCache>
                <c:ptCount val="5"/>
                <c:pt idx="0">
                  <c:v>2a</c:v>
                </c:pt>
                <c:pt idx="1">
                  <c:v>2b</c:v>
                </c:pt>
                <c:pt idx="2">
                  <c:v>2c</c:v>
                </c:pt>
                <c:pt idx="3">
                  <c:v>2d</c:v>
                </c:pt>
                <c:pt idx="4">
                  <c:v>2f</c:v>
                </c:pt>
              </c:strCache>
            </c:strRef>
          </c:cat>
          <c:val>
            <c:numRef>
              <c:f>'Class data tables'!$B$9:$F$9</c:f>
              <c:numCache>
                <c:formatCode>0.00</c:formatCode>
                <c:ptCount val="5"/>
                <c:pt idx="0">
                  <c:v>95.612499999999997</c:v>
                </c:pt>
                <c:pt idx="1">
                  <c:v>95.315384615384602</c:v>
                </c:pt>
                <c:pt idx="2">
                  <c:v>91.2</c:v>
                </c:pt>
                <c:pt idx="3">
                  <c:v>89.841176470588238</c:v>
                </c:pt>
                <c:pt idx="4">
                  <c:v>97.6</c:v>
                </c:pt>
              </c:numCache>
            </c:numRef>
          </c:val>
          <c:extLst>
            <c:ext xmlns:c16="http://schemas.microsoft.com/office/drawing/2014/chart" uri="{C3380CC4-5D6E-409C-BE32-E72D297353CC}">
              <c16:uniqueId val="{00000003-4C3A-42D8-924D-1B0FDE57590A}"/>
            </c:ext>
          </c:extLst>
        </c:ser>
        <c:dLbls>
          <c:showLegendKey val="0"/>
          <c:showVal val="0"/>
          <c:showCatName val="0"/>
          <c:showSerName val="0"/>
          <c:showPercent val="0"/>
          <c:showBubbleSize val="0"/>
        </c:dLbls>
        <c:gapWidth val="219"/>
        <c:overlap val="-27"/>
        <c:axId val="605220640"/>
        <c:axId val="605224960"/>
        <c:extLst>
          <c:ext xmlns:c15="http://schemas.microsoft.com/office/drawing/2012/chart" uri="{02D57815-91ED-43cb-92C2-25804820EDAC}">
            <c15:filteredBarSeries>
              <c15:ser>
                <c:idx val="0"/>
                <c:order val="0"/>
                <c:tx>
                  <c:strRef>
                    <c:extLst>
                      <c:ext uri="{02D57815-91ED-43cb-92C2-25804820EDAC}">
                        <c15:formulaRef>
                          <c15:sqref>'Class data tables'!$A$2</c15:sqref>
                        </c15:formulaRef>
                      </c:ext>
                    </c:extLst>
                    <c:strCache>
                      <c:ptCount val="1"/>
                      <c:pt idx="0">
                        <c:v>Number of questions</c:v>
                      </c:pt>
                    </c:strCache>
                  </c:strRef>
                </c:tx>
                <c:spPr>
                  <a:solidFill>
                    <a:schemeClr val="accent1"/>
                  </a:solidFill>
                  <a:ln>
                    <a:noFill/>
                  </a:ln>
                  <a:effectLst/>
                </c:spPr>
                <c:invertIfNegative val="0"/>
                <c:cat>
                  <c:strRef>
                    <c:extLst>
                      <c:ext uri="{02D57815-91ED-43cb-92C2-25804820EDAC}">
                        <c15:formulaRef>
                          <c15:sqref>'Class data tables'!$B$1:$F$1</c15:sqref>
                        </c15:formulaRef>
                      </c:ext>
                    </c:extLst>
                    <c:strCache>
                      <c:ptCount val="5"/>
                      <c:pt idx="0">
                        <c:v>2a</c:v>
                      </c:pt>
                      <c:pt idx="1">
                        <c:v>2b</c:v>
                      </c:pt>
                      <c:pt idx="2">
                        <c:v>2c</c:v>
                      </c:pt>
                      <c:pt idx="3">
                        <c:v>2d</c:v>
                      </c:pt>
                      <c:pt idx="4">
                        <c:v>2f</c:v>
                      </c:pt>
                    </c:strCache>
                  </c:strRef>
                </c:cat>
                <c:val>
                  <c:numRef>
                    <c:extLst>
                      <c:ext uri="{02D57815-91ED-43cb-92C2-25804820EDAC}">
                        <c15:formulaRef>
                          <c15:sqref>'Class data tables'!$B$2:$F$2</c15:sqref>
                        </c15:formulaRef>
                      </c:ext>
                    </c:extLst>
                    <c:numCache>
                      <c:formatCode>General</c:formatCode>
                      <c:ptCount val="5"/>
                      <c:pt idx="0">
                        <c:v>8</c:v>
                      </c:pt>
                      <c:pt idx="1">
                        <c:v>13</c:v>
                      </c:pt>
                      <c:pt idx="2">
                        <c:v>1</c:v>
                      </c:pt>
                      <c:pt idx="3">
                        <c:v>17</c:v>
                      </c:pt>
                      <c:pt idx="4">
                        <c:v>1</c:v>
                      </c:pt>
                    </c:numCache>
                  </c:numRef>
                </c:val>
                <c:extLst>
                  <c:ext xmlns:c16="http://schemas.microsoft.com/office/drawing/2014/chart" uri="{C3380CC4-5D6E-409C-BE32-E72D297353CC}">
                    <c16:uniqueId val="{00000004-4C3A-42D8-924D-1B0FDE57590A}"/>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'Class data tables'!$A$3</c15:sqref>
                        </c15:formulaRef>
                      </c:ext>
                    </c:extLst>
                    <c:strCache>
                      <c:ptCount val="1"/>
                      <c:pt idx="0">
                        <c:v>Questions available to class</c:v>
                      </c:pt>
                    </c:strCache>
                  </c:strRef>
                </c:tx>
                <c:spPr>
                  <a:solidFill>
                    <a:schemeClr val="accent2"/>
                  </a:solidFill>
                  <a:ln>
                    <a:noFill/>
                  </a:ln>
                  <a:effectLst/>
                </c:spPr>
                <c:invertIfNegative val="0"/>
                <c:cat>
                  <c:strRef>
                    <c:extLst xmlns:c15="http://schemas.microsoft.com/office/drawing/2012/chart">
                      <c:ext xmlns:c15="http://schemas.microsoft.com/office/drawing/2012/chart" uri="{02D57815-91ED-43cb-92C2-25804820EDAC}">
                        <c15:formulaRef>
                          <c15:sqref>'Class data tables'!$B$1:$F$1</c15:sqref>
                        </c15:formulaRef>
                      </c:ext>
                    </c:extLst>
                    <c:strCache>
                      <c:ptCount val="5"/>
                      <c:pt idx="0">
                        <c:v>2a</c:v>
                      </c:pt>
                      <c:pt idx="1">
                        <c:v>2b</c:v>
                      </c:pt>
                      <c:pt idx="2">
                        <c:v>2c</c:v>
                      </c:pt>
                      <c:pt idx="3">
                        <c:v>2d</c:v>
                      </c:pt>
                      <c:pt idx="4">
                        <c:v>2f</c:v>
                      </c:pt>
                    </c:strCache>
                  </c:strRef>
                </c:cat>
                <c:val>
                  <c:numRef>
                    <c:extLst xmlns:c15="http://schemas.microsoft.com/office/drawing/2012/chart">
                      <c:ext xmlns:c15="http://schemas.microsoft.com/office/drawing/2012/chart" uri="{02D57815-91ED-43cb-92C2-25804820EDAC}">
                        <c15:formulaRef>
                          <c15:sqref>'Class data tables'!$B$3:$F$3</c15:sqref>
                        </c15:formulaRef>
                      </c:ext>
                    </c:extLst>
                    <c:numCache>
                      <c:formatCode>General</c:formatCode>
                      <c:ptCount val="5"/>
                      <c:pt idx="0">
                        <c:v>256</c:v>
                      </c:pt>
                      <c:pt idx="1">
                        <c:v>416</c:v>
                      </c:pt>
                      <c:pt idx="2">
                        <c:v>32</c:v>
                      </c:pt>
                      <c:pt idx="3">
                        <c:v>544</c:v>
                      </c:pt>
                      <c:pt idx="4">
                        <c:v>32</c:v>
                      </c:pt>
                    </c:numCache>
                  </c:numRef>
                </c:val>
                <c:extLst xmlns:c15="http://schemas.microsoft.com/office/drawing/2012/chart">
                  <c:ext xmlns:c16="http://schemas.microsoft.com/office/drawing/2014/chart" uri="{C3380CC4-5D6E-409C-BE32-E72D297353CC}">
                    <c16:uniqueId val="{00000005-4C3A-42D8-924D-1B0FDE57590A}"/>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'Class data tables'!$A$4</c15:sqref>
                        </c15:formulaRef>
                      </c:ext>
                    </c:extLst>
                    <c:strCache>
                      <c:ptCount val="1"/>
                      <c:pt idx="0">
                        <c:v>Marks available</c:v>
                      </c:pt>
                    </c:strCache>
                  </c:strRef>
                </c:tx>
                <c:spPr>
                  <a:solidFill>
                    <a:schemeClr val="accent3"/>
                  </a:solidFill>
                  <a:ln>
                    <a:noFill/>
                  </a:ln>
                  <a:effectLst/>
                </c:spPr>
                <c:invertIfNegative val="0"/>
                <c:cat>
                  <c:strRef>
                    <c:extLst xmlns:c15="http://schemas.microsoft.com/office/drawing/2012/chart">
                      <c:ext xmlns:c15="http://schemas.microsoft.com/office/drawing/2012/chart" uri="{02D57815-91ED-43cb-92C2-25804820EDAC}">
                        <c15:formulaRef>
                          <c15:sqref>'Class data tables'!$B$1:$F$1</c15:sqref>
                        </c15:formulaRef>
                      </c:ext>
                    </c:extLst>
                    <c:strCache>
                      <c:ptCount val="5"/>
                      <c:pt idx="0">
                        <c:v>2a</c:v>
                      </c:pt>
                      <c:pt idx="1">
                        <c:v>2b</c:v>
                      </c:pt>
                      <c:pt idx="2">
                        <c:v>2c</c:v>
                      </c:pt>
                      <c:pt idx="3">
                        <c:v>2d</c:v>
                      </c:pt>
                      <c:pt idx="4">
                        <c:v>2f</c:v>
                      </c:pt>
                    </c:strCache>
                  </c:strRef>
                </c:cat>
                <c:val>
                  <c:numRef>
                    <c:extLst xmlns:c15="http://schemas.microsoft.com/office/drawing/2012/chart">
                      <c:ext xmlns:c15="http://schemas.microsoft.com/office/drawing/2012/chart" uri="{02D57815-91ED-43cb-92C2-25804820EDAC}">
                        <c15:formulaRef>
                          <c15:sqref>'Class data tables'!$B$4:$F$4</c15:sqref>
                        </c15:formulaRef>
                      </c:ext>
                    </c:extLst>
                    <c:numCache>
                      <c:formatCode>General</c:formatCode>
                      <c:ptCount val="5"/>
                      <c:pt idx="0">
                        <c:v>9</c:v>
                      </c:pt>
                      <c:pt idx="1">
                        <c:v>16</c:v>
                      </c:pt>
                      <c:pt idx="2">
                        <c:v>1</c:v>
                      </c:pt>
                      <c:pt idx="3">
                        <c:v>23</c:v>
                      </c:pt>
                      <c:pt idx="4">
                        <c:v>1</c:v>
                      </c:pt>
                    </c:numCache>
                  </c:numRef>
                </c:val>
                <c:extLst xmlns:c15="http://schemas.microsoft.com/office/drawing/2012/chart">
                  <c:ext xmlns:c16="http://schemas.microsoft.com/office/drawing/2014/chart" uri="{C3380CC4-5D6E-409C-BE32-E72D297353CC}">
                    <c16:uniqueId val="{00000006-4C3A-42D8-924D-1B0FDE57590A}"/>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'Class data tables'!$A$5</c15:sqref>
                        </c15:formulaRef>
                      </c:ext>
                    </c:extLst>
                    <c:strCache>
                      <c:ptCount val="1"/>
                      <c:pt idx="0">
                        <c:v>Marks available to the class</c:v>
                      </c:pt>
                    </c:strCache>
                  </c:strRef>
                </c:tx>
                <c:spPr>
                  <a:solidFill>
                    <a:schemeClr val="accent4"/>
                  </a:solidFill>
                  <a:ln>
                    <a:noFill/>
                  </a:ln>
                  <a:effectLst/>
                </c:spPr>
                <c:invertIfNegative val="0"/>
                <c:cat>
                  <c:strRef>
                    <c:extLst xmlns:c15="http://schemas.microsoft.com/office/drawing/2012/chart">
                      <c:ext xmlns:c15="http://schemas.microsoft.com/office/drawing/2012/chart" uri="{02D57815-91ED-43cb-92C2-25804820EDAC}">
                        <c15:formulaRef>
                          <c15:sqref>'Class data tables'!$B$1:$F$1</c15:sqref>
                        </c15:formulaRef>
                      </c:ext>
                    </c:extLst>
                    <c:strCache>
                      <c:ptCount val="5"/>
                      <c:pt idx="0">
                        <c:v>2a</c:v>
                      </c:pt>
                      <c:pt idx="1">
                        <c:v>2b</c:v>
                      </c:pt>
                      <c:pt idx="2">
                        <c:v>2c</c:v>
                      </c:pt>
                      <c:pt idx="3">
                        <c:v>2d</c:v>
                      </c:pt>
                      <c:pt idx="4">
                        <c:v>2f</c:v>
                      </c:pt>
                    </c:strCache>
                  </c:strRef>
                </c:cat>
                <c:val>
                  <c:numRef>
                    <c:extLst xmlns:c15="http://schemas.microsoft.com/office/drawing/2012/chart">
                      <c:ext xmlns:c15="http://schemas.microsoft.com/office/drawing/2012/chart" uri="{02D57815-91ED-43cb-92C2-25804820EDAC}">
                        <c15:formulaRef>
                          <c15:sqref>'Class data tables'!$B$5:$F$5</c15:sqref>
                        </c15:formulaRef>
                      </c:ext>
                    </c:extLst>
                    <c:numCache>
                      <c:formatCode>General</c:formatCode>
                      <c:ptCount val="5"/>
                      <c:pt idx="0">
                        <c:v>288</c:v>
                      </c:pt>
                      <c:pt idx="1">
                        <c:v>736</c:v>
                      </c:pt>
                      <c:pt idx="2">
                        <c:v>32</c:v>
                      </c:pt>
                      <c:pt idx="3">
                        <c:v>736</c:v>
                      </c:pt>
                      <c:pt idx="4">
                        <c:v>32</c:v>
                      </c:pt>
                    </c:numCache>
                  </c:numRef>
                </c:val>
                <c:extLst xmlns:c15="http://schemas.microsoft.com/office/drawing/2012/chart">
                  <c:ext xmlns:c16="http://schemas.microsoft.com/office/drawing/2014/chart" uri="{C3380CC4-5D6E-409C-BE32-E72D297353CC}">
                    <c16:uniqueId val="{00000007-4C3A-42D8-924D-1B0FDE57590A}"/>
                  </c:ext>
                </c:extLst>
              </c15:ser>
            </c15:filteredBarSeries>
          </c:ext>
        </c:extLst>
      </c:barChart>
      <c:catAx>
        <c:axId val="605220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5224960"/>
        <c:crosses val="autoZero"/>
        <c:auto val="1"/>
        <c:lblAlgn val="ctr"/>
        <c:lblOffset val="100"/>
        <c:noMultiLvlLbl val="0"/>
      </c:catAx>
      <c:valAx>
        <c:axId val="605224960"/>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52206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5"/>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Class performance</a:t>
            </a:r>
            <a:r>
              <a:rPr lang="en-GB" baseline="0"/>
              <a:t> by question type</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barChart>
        <c:barDir val="col"/>
        <c:grouping val="clustered"/>
        <c:varyColors val="0"/>
        <c:ser>
          <c:idx val="4"/>
          <c:order val="4"/>
          <c:tx>
            <c:strRef>
              <c:f>'Class data tables'!$A$30</c:f>
              <c:strCache>
                <c:ptCount val="1"/>
                <c:pt idx="0">
                  <c:v>% of marks available</c:v>
                </c:pt>
              </c:strCache>
            </c:strRef>
          </c:tx>
          <c:spPr>
            <a:solidFill>
              <a:schemeClr val="accent5"/>
            </a:solidFill>
            <a:ln>
              <a:noFill/>
            </a:ln>
            <a:effectLst/>
          </c:spPr>
          <c:invertIfNegative val="0"/>
          <c:cat>
            <c:strRef>
              <c:f>'Class data tables'!$B$25:$I$25</c:f>
              <c:strCache>
                <c:ptCount val="8"/>
                <c:pt idx="0">
                  <c:v>Matching task</c:v>
                </c:pt>
                <c:pt idx="1">
                  <c:v>Ordering task</c:v>
                </c:pt>
                <c:pt idx="2">
                  <c:v>Tick one</c:v>
                </c:pt>
                <c:pt idx="3">
                  <c:v>Tick two</c:v>
                </c:pt>
                <c:pt idx="4">
                  <c:v>This or that? (includes true/false)</c:v>
                </c:pt>
                <c:pt idx="5">
                  <c:v>Write in (one part)</c:v>
                </c:pt>
                <c:pt idx="6">
                  <c:v>Write in (two parts)</c:v>
                </c:pt>
                <c:pt idx="7">
                  <c:v>Table (4 blanks)</c:v>
                </c:pt>
              </c:strCache>
            </c:strRef>
          </c:cat>
          <c:val>
            <c:numRef>
              <c:f>'Class data tables'!$B$30:$I$30</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6C50-4C4B-B104-F26FCCDA5AC6}"/>
            </c:ext>
          </c:extLst>
        </c:ser>
        <c:ser>
          <c:idx val="5"/>
          <c:order val="5"/>
          <c:tx>
            <c:strRef>
              <c:f>'Class data tables'!$A$31</c:f>
              <c:strCache>
                <c:ptCount val="1"/>
                <c:pt idx="0">
                  <c:v>% marks nationally </c:v>
                </c:pt>
              </c:strCache>
            </c:strRef>
          </c:tx>
          <c:spPr>
            <a:solidFill>
              <a:schemeClr val="accent6"/>
            </a:solidFill>
            <a:ln>
              <a:noFill/>
            </a:ln>
            <a:effectLst/>
          </c:spPr>
          <c:invertIfNegative val="0"/>
          <c:cat>
            <c:strRef>
              <c:f>'Class data tables'!$B$25:$I$25</c:f>
              <c:strCache>
                <c:ptCount val="8"/>
                <c:pt idx="0">
                  <c:v>Matching task</c:v>
                </c:pt>
                <c:pt idx="1">
                  <c:v>Ordering task</c:v>
                </c:pt>
                <c:pt idx="2">
                  <c:v>Tick one</c:v>
                </c:pt>
                <c:pt idx="3">
                  <c:v>Tick two</c:v>
                </c:pt>
                <c:pt idx="4">
                  <c:v>This or that? (includes true/false)</c:v>
                </c:pt>
                <c:pt idx="5">
                  <c:v>Write in (one part)</c:v>
                </c:pt>
                <c:pt idx="6">
                  <c:v>Write in (two parts)</c:v>
                </c:pt>
                <c:pt idx="7">
                  <c:v>Table (4 blanks)</c:v>
                </c:pt>
              </c:strCache>
            </c:strRef>
          </c:cat>
          <c:val>
            <c:numRef>
              <c:f>'Class data tables'!$B$31:$I$31</c:f>
              <c:numCache>
                <c:formatCode>0.0</c:formatCode>
                <c:ptCount val="8"/>
                <c:pt idx="0">
                  <c:v>74.8</c:v>
                </c:pt>
                <c:pt idx="1">
                  <c:v>54.400000000000006</c:v>
                </c:pt>
                <c:pt idx="2">
                  <c:v>69.63333333333334</c:v>
                </c:pt>
                <c:pt idx="3">
                  <c:v>46.95</c:v>
                </c:pt>
                <c:pt idx="4">
                  <c:v>63.749999999999993</c:v>
                </c:pt>
                <c:pt idx="5">
                  <c:v>65.930000000000007</c:v>
                </c:pt>
                <c:pt idx="6">
                  <c:v>56.488888888888901</c:v>
                </c:pt>
                <c:pt idx="7">
                  <c:v>32.516666666666666</c:v>
                </c:pt>
              </c:numCache>
            </c:numRef>
          </c:val>
          <c:extLst>
            <c:ext xmlns:c16="http://schemas.microsoft.com/office/drawing/2014/chart" uri="{C3380CC4-5D6E-409C-BE32-E72D297353CC}">
              <c16:uniqueId val="{00000001-6C50-4C4B-B104-F26FCCDA5AC6}"/>
            </c:ext>
          </c:extLst>
        </c:ser>
        <c:ser>
          <c:idx val="6"/>
          <c:order val="6"/>
          <c:tx>
            <c:strRef>
              <c:f>'Class data tables'!$A$32</c:f>
              <c:strCache>
                <c:ptCount val="1"/>
                <c:pt idx="0">
                  <c:v>% of questions attempted</c:v>
                </c:pt>
              </c:strCache>
            </c:strRef>
          </c:tx>
          <c:spPr>
            <a:solidFill>
              <a:schemeClr val="accent1">
                <a:lumMod val="60000"/>
              </a:schemeClr>
            </a:solidFill>
            <a:ln>
              <a:noFill/>
            </a:ln>
            <a:effectLst/>
          </c:spPr>
          <c:invertIfNegative val="0"/>
          <c:cat>
            <c:strRef>
              <c:f>'Class data tables'!$B$25:$I$25</c:f>
              <c:strCache>
                <c:ptCount val="8"/>
                <c:pt idx="0">
                  <c:v>Matching task</c:v>
                </c:pt>
                <c:pt idx="1">
                  <c:v>Ordering task</c:v>
                </c:pt>
                <c:pt idx="2">
                  <c:v>Tick one</c:v>
                </c:pt>
                <c:pt idx="3">
                  <c:v>Tick two</c:v>
                </c:pt>
                <c:pt idx="4">
                  <c:v>This or that? (includes true/false)</c:v>
                </c:pt>
                <c:pt idx="5">
                  <c:v>Write in (one part)</c:v>
                </c:pt>
                <c:pt idx="6">
                  <c:v>Write in (two parts)</c:v>
                </c:pt>
                <c:pt idx="7">
                  <c:v>Table (4 blanks)</c:v>
                </c:pt>
              </c:strCache>
            </c:strRef>
          </c:cat>
          <c:val>
            <c:numRef>
              <c:f>'Class data tables'!$B$32:$I$32</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2-6C50-4C4B-B104-F26FCCDA5AC6}"/>
            </c:ext>
          </c:extLst>
        </c:ser>
        <c:ser>
          <c:idx val="7"/>
          <c:order val="7"/>
          <c:tx>
            <c:strRef>
              <c:f>'Class data tables'!$A$33</c:f>
              <c:strCache>
                <c:ptCount val="1"/>
                <c:pt idx="0">
                  <c:v>% attempted nationally</c:v>
                </c:pt>
              </c:strCache>
            </c:strRef>
          </c:tx>
          <c:spPr>
            <a:solidFill>
              <a:schemeClr val="accent2">
                <a:lumMod val="60000"/>
              </a:schemeClr>
            </a:solidFill>
            <a:ln>
              <a:noFill/>
            </a:ln>
            <a:effectLst/>
          </c:spPr>
          <c:invertIfNegative val="0"/>
          <c:cat>
            <c:strRef>
              <c:f>'Class data tables'!$B$25:$I$25</c:f>
              <c:strCache>
                <c:ptCount val="8"/>
                <c:pt idx="0">
                  <c:v>Matching task</c:v>
                </c:pt>
                <c:pt idx="1">
                  <c:v>Ordering task</c:v>
                </c:pt>
                <c:pt idx="2">
                  <c:v>Tick one</c:v>
                </c:pt>
                <c:pt idx="3">
                  <c:v>Tick two</c:v>
                </c:pt>
                <c:pt idx="4">
                  <c:v>This or that? (includes true/false)</c:v>
                </c:pt>
                <c:pt idx="5">
                  <c:v>Write in (one part)</c:v>
                </c:pt>
                <c:pt idx="6">
                  <c:v>Write in (two parts)</c:v>
                </c:pt>
                <c:pt idx="7">
                  <c:v>Table (4 blanks)</c:v>
                </c:pt>
              </c:strCache>
            </c:strRef>
          </c:cat>
          <c:val>
            <c:numRef>
              <c:f>'Class data tables'!$B$33:$I$33</c:f>
              <c:numCache>
                <c:formatCode>0.0</c:formatCode>
                <c:ptCount val="8"/>
                <c:pt idx="0">
                  <c:v>98.4</c:v>
                </c:pt>
                <c:pt idx="1">
                  <c:v>49.5</c:v>
                </c:pt>
                <c:pt idx="2">
                  <c:v>97.516666666666666</c:v>
                </c:pt>
                <c:pt idx="3">
                  <c:v>96.55</c:v>
                </c:pt>
                <c:pt idx="4">
                  <c:v>99</c:v>
                </c:pt>
                <c:pt idx="5">
                  <c:v>92.570000000000022</c:v>
                </c:pt>
                <c:pt idx="6">
                  <c:v>90.9</c:v>
                </c:pt>
                <c:pt idx="7">
                  <c:v>82.699999999999989</c:v>
                </c:pt>
              </c:numCache>
            </c:numRef>
          </c:val>
          <c:extLst>
            <c:ext xmlns:c16="http://schemas.microsoft.com/office/drawing/2014/chart" uri="{C3380CC4-5D6E-409C-BE32-E72D297353CC}">
              <c16:uniqueId val="{00000003-6C50-4C4B-B104-F26FCCDA5AC6}"/>
            </c:ext>
          </c:extLst>
        </c:ser>
        <c:dLbls>
          <c:showLegendKey val="0"/>
          <c:showVal val="0"/>
          <c:showCatName val="0"/>
          <c:showSerName val="0"/>
          <c:showPercent val="0"/>
          <c:showBubbleSize val="0"/>
        </c:dLbls>
        <c:gapWidth val="219"/>
        <c:overlap val="-27"/>
        <c:axId val="1168083392"/>
        <c:axId val="1168081952"/>
        <c:extLst>
          <c:ext xmlns:c15="http://schemas.microsoft.com/office/drawing/2012/chart" uri="{02D57815-91ED-43cb-92C2-25804820EDAC}">
            <c15:filteredBarSeries>
              <c15:ser>
                <c:idx val="0"/>
                <c:order val="0"/>
                <c:tx>
                  <c:strRef>
                    <c:extLst>
                      <c:ext uri="{02D57815-91ED-43cb-92C2-25804820EDAC}">
                        <c15:formulaRef>
                          <c15:sqref>'Class data tables'!$A$26</c15:sqref>
                        </c15:formulaRef>
                      </c:ext>
                    </c:extLst>
                    <c:strCache>
                      <c:ptCount val="1"/>
                      <c:pt idx="0">
                        <c:v>Number of questions</c:v>
                      </c:pt>
                    </c:strCache>
                  </c:strRef>
                </c:tx>
                <c:spPr>
                  <a:solidFill>
                    <a:schemeClr val="accent1"/>
                  </a:solidFill>
                  <a:ln>
                    <a:noFill/>
                  </a:ln>
                  <a:effectLst/>
                </c:spPr>
                <c:invertIfNegative val="0"/>
                <c:cat>
                  <c:strRef>
                    <c:extLst>
                      <c:ext uri="{02D57815-91ED-43cb-92C2-25804820EDAC}">
                        <c15:formulaRef>
                          <c15:sqref>'Class data tables'!$B$25:$I$25</c15:sqref>
                        </c15:formulaRef>
                      </c:ext>
                    </c:extLst>
                    <c:strCache>
                      <c:ptCount val="8"/>
                      <c:pt idx="0">
                        <c:v>Matching task</c:v>
                      </c:pt>
                      <c:pt idx="1">
                        <c:v>Ordering task</c:v>
                      </c:pt>
                      <c:pt idx="2">
                        <c:v>Tick one</c:v>
                      </c:pt>
                      <c:pt idx="3">
                        <c:v>Tick two</c:v>
                      </c:pt>
                      <c:pt idx="4">
                        <c:v>This or that? (includes true/false)</c:v>
                      </c:pt>
                      <c:pt idx="5">
                        <c:v>Write in (one part)</c:v>
                      </c:pt>
                      <c:pt idx="6">
                        <c:v>Write in (two parts)</c:v>
                      </c:pt>
                      <c:pt idx="7">
                        <c:v>Table (4 blanks)</c:v>
                      </c:pt>
                    </c:strCache>
                  </c:strRef>
                </c:cat>
                <c:val>
                  <c:numRef>
                    <c:extLst>
                      <c:ext uri="{02D57815-91ED-43cb-92C2-25804820EDAC}">
                        <c15:formulaRef>
                          <c15:sqref>'Class data tables'!$B$26:$I$26</c15:sqref>
                        </c15:formulaRef>
                      </c:ext>
                    </c:extLst>
                    <c:numCache>
                      <c:formatCode>General</c:formatCode>
                      <c:ptCount val="8"/>
                      <c:pt idx="0">
                        <c:v>1</c:v>
                      </c:pt>
                      <c:pt idx="1">
                        <c:v>2</c:v>
                      </c:pt>
                      <c:pt idx="2">
                        <c:v>6</c:v>
                      </c:pt>
                      <c:pt idx="3">
                        <c:v>2</c:v>
                      </c:pt>
                      <c:pt idx="4">
                        <c:v>2</c:v>
                      </c:pt>
                      <c:pt idx="5">
                        <c:v>20</c:v>
                      </c:pt>
                      <c:pt idx="6">
                        <c:v>5</c:v>
                      </c:pt>
                      <c:pt idx="7">
                        <c:v>2</c:v>
                      </c:pt>
                    </c:numCache>
                  </c:numRef>
                </c:val>
                <c:extLst>
                  <c:ext xmlns:c16="http://schemas.microsoft.com/office/drawing/2014/chart" uri="{C3380CC4-5D6E-409C-BE32-E72D297353CC}">
                    <c16:uniqueId val="{00000004-6C50-4C4B-B104-F26FCCDA5AC6}"/>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'Class data tables'!$A$27</c15:sqref>
                        </c15:formulaRef>
                      </c:ext>
                    </c:extLst>
                    <c:strCache>
                      <c:ptCount val="1"/>
                      <c:pt idx="0">
                        <c:v>Questions available to class</c:v>
                      </c:pt>
                    </c:strCache>
                  </c:strRef>
                </c:tx>
                <c:spPr>
                  <a:solidFill>
                    <a:schemeClr val="accent2"/>
                  </a:solidFill>
                  <a:ln>
                    <a:noFill/>
                  </a:ln>
                  <a:effectLst/>
                </c:spPr>
                <c:invertIfNegative val="0"/>
                <c:cat>
                  <c:strRef>
                    <c:extLst xmlns:c15="http://schemas.microsoft.com/office/drawing/2012/chart">
                      <c:ext xmlns:c15="http://schemas.microsoft.com/office/drawing/2012/chart" uri="{02D57815-91ED-43cb-92C2-25804820EDAC}">
                        <c15:formulaRef>
                          <c15:sqref>'Class data tables'!$B$25:$I$25</c15:sqref>
                        </c15:formulaRef>
                      </c:ext>
                    </c:extLst>
                    <c:strCache>
                      <c:ptCount val="8"/>
                      <c:pt idx="0">
                        <c:v>Matching task</c:v>
                      </c:pt>
                      <c:pt idx="1">
                        <c:v>Ordering task</c:v>
                      </c:pt>
                      <c:pt idx="2">
                        <c:v>Tick one</c:v>
                      </c:pt>
                      <c:pt idx="3">
                        <c:v>Tick two</c:v>
                      </c:pt>
                      <c:pt idx="4">
                        <c:v>This or that? (includes true/false)</c:v>
                      </c:pt>
                      <c:pt idx="5">
                        <c:v>Write in (one part)</c:v>
                      </c:pt>
                      <c:pt idx="6">
                        <c:v>Write in (two parts)</c:v>
                      </c:pt>
                      <c:pt idx="7">
                        <c:v>Table (4 blanks)</c:v>
                      </c:pt>
                    </c:strCache>
                  </c:strRef>
                </c:cat>
                <c:val>
                  <c:numRef>
                    <c:extLst xmlns:c15="http://schemas.microsoft.com/office/drawing/2012/chart">
                      <c:ext xmlns:c15="http://schemas.microsoft.com/office/drawing/2012/chart" uri="{02D57815-91ED-43cb-92C2-25804820EDAC}">
                        <c15:formulaRef>
                          <c15:sqref>'Class data tables'!$B$27:$I$27</c15:sqref>
                        </c15:formulaRef>
                      </c:ext>
                    </c:extLst>
                    <c:numCache>
                      <c:formatCode>General</c:formatCode>
                      <c:ptCount val="8"/>
                      <c:pt idx="0">
                        <c:v>32</c:v>
                      </c:pt>
                      <c:pt idx="1">
                        <c:v>64</c:v>
                      </c:pt>
                      <c:pt idx="2">
                        <c:v>192</c:v>
                      </c:pt>
                      <c:pt idx="3">
                        <c:v>64</c:v>
                      </c:pt>
                      <c:pt idx="4">
                        <c:v>64</c:v>
                      </c:pt>
                      <c:pt idx="5">
                        <c:v>640</c:v>
                      </c:pt>
                      <c:pt idx="6">
                        <c:v>160</c:v>
                      </c:pt>
                      <c:pt idx="7">
                        <c:v>64</c:v>
                      </c:pt>
                    </c:numCache>
                  </c:numRef>
                </c:val>
                <c:extLst xmlns:c15="http://schemas.microsoft.com/office/drawing/2012/chart">
                  <c:ext xmlns:c16="http://schemas.microsoft.com/office/drawing/2014/chart" uri="{C3380CC4-5D6E-409C-BE32-E72D297353CC}">
                    <c16:uniqueId val="{00000005-6C50-4C4B-B104-F26FCCDA5AC6}"/>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'Class data tables'!$A$28</c15:sqref>
                        </c15:formulaRef>
                      </c:ext>
                    </c:extLst>
                    <c:strCache>
                      <c:ptCount val="1"/>
                      <c:pt idx="0">
                        <c:v>Marks available</c:v>
                      </c:pt>
                    </c:strCache>
                  </c:strRef>
                </c:tx>
                <c:spPr>
                  <a:solidFill>
                    <a:schemeClr val="accent3"/>
                  </a:solidFill>
                  <a:ln>
                    <a:noFill/>
                  </a:ln>
                  <a:effectLst/>
                </c:spPr>
                <c:invertIfNegative val="0"/>
                <c:cat>
                  <c:strRef>
                    <c:extLst xmlns:c15="http://schemas.microsoft.com/office/drawing/2012/chart">
                      <c:ext xmlns:c15="http://schemas.microsoft.com/office/drawing/2012/chart" uri="{02D57815-91ED-43cb-92C2-25804820EDAC}">
                        <c15:formulaRef>
                          <c15:sqref>'Class data tables'!$B$25:$I$25</c15:sqref>
                        </c15:formulaRef>
                      </c:ext>
                    </c:extLst>
                    <c:strCache>
                      <c:ptCount val="8"/>
                      <c:pt idx="0">
                        <c:v>Matching task</c:v>
                      </c:pt>
                      <c:pt idx="1">
                        <c:v>Ordering task</c:v>
                      </c:pt>
                      <c:pt idx="2">
                        <c:v>Tick one</c:v>
                      </c:pt>
                      <c:pt idx="3">
                        <c:v>Tick two</c:v>
                      </c:pt>
                      <c:pt idx="4">
                        <c:v>This or that? (includes true/false)</c:v>
                      </c:pt>
                      <c:pt idx="5">
                        <c:v>Write in (one part)</c:v>
                      </c:pt>
                      <c:pt idx="6">
                        <c:v>Write in (two parts)</c:v>
                      </c:pt>
                      <c:pt idx="7">
                        <c:v>Table (4 blanks)</c:v>
                      </c:pt>
                    </c:strCache>
                  </c:strRef>
                </c:cat>
                <c:val>
                  <c:numRef>
                    <c:extLst xmlns:c15="http://schemas.microsoft.com/office/drawing/2012/chart">
                      <c:ext xmlns:c15="http://schemas.microsoft.com/office/drawing/2012/chart" uri="{02D57815-91ED-43cb-92C2-25804820EDAC}">
                        <c15:formulaRef>
                          <c15:sqref>'Class data tables'!$B$28:$I$28</c15:sqref>
                        </c15:formulaRef>
                      </c:ext>
                    </c:extLst>
                    <c:numCache>
                      <c:formatCode>General</c:formatCode>
                      <c:ptCount val="8"/>
                      <c:pt idx="0">
                        <c:v>1</c:v>
                      </c:pt>
                      <c:pt idx="1">
                        <c:v>2</c:v>
                      </c:pt>
                      <c:pt idx="2">
                        <c:v>6</c:v>
                      </c:pt>
                      <c:pt idx="3">
                        <c:v>2</c:v>
                      </c:pt>
                      <c:pt idx="4">
                        <c:v>4</c:v>
                      </c:pt>
                      <c:pt idx="5">
                        <c:v>20</c:v>
                      </c:pt>
                      <c:pt idx="6">
                        <c:v>9</c:v>
                      </c:pt>
                      <c:pt idx="7">
                        <c:v>6</c:v>
                      </c:pt>
                    </c:numCache>
                  </c:numRef>
                </c:val>
                <c:extLst xmlns:c15="http://schemas.microsoft.com/office/drawing/2012/chart">
                  <c:ext xmlns:c16="http://schemas.microsoft.com/office/drawing/2014/chart" uri="{C3380CC4-5D6E-409C-BE32-E72D297353CC}">
                    <c16:uniqueId val="{00000006-6C50-4C4B-B104-F26FCCDA5AC6}"/>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'Class data tables'!$A$29</c15:sqref>
                        </c15:formulaRef>
                      </c:ext>
                    </c:extLst>
                    <c:strCache>
                      <c:ptCount val="1"/>
                      <c:pt idx="0">
                        <c:v>Marks available to class</c:v>
                      </c:pt>
                    </c:strCache>
                  </c:strRef>
                </c:tx>
                <c:spPr>
                  <a:solidFill>
                    <a:schemeClr val="accent4"/>
                  </a:solidFill>
                  <a:ln>
                    <a:noFill/>
                  </a:ln>
                  <a:effectLst/>
                </c:spPr>
                <c:invertIfNegative val="0"/>
                <c:cat>
                  <c:strRef>
                    <c:extLst xmlns:c15="http://schemas.microsoft.com/office/drawing/2012/chart">
                      <c:ext xmlns:c15="http://schemas.microsoft.com/office/drawing/2012/chart" uri="{02D57815-91ED-43cb-92C2-25804820EDAC}">
                        <c15:formulaRef>
                          <c15:sqref>'Class data tables'!$B$25:$I$25</c15:sqref>
                        </c15:formulaRef>
                      </c:ext>
                    </c:extLst>
                    <c:strCache>
                      <c:ptCount val="8"/>
                      <c:pt idx="0">
                        <c:v>Matching task</c:v>
                      </c:pt>
                      <c:pt idx="1">
                        <c:v>Ordering task</c:v>
                      </c:pt>
                      <c:pt idx="2">
                        <c:v>Tick one</c:v>
                      </c:pt>
                      <c:pt idx="3">
                        <c:v>Tick two</c:v>
                      </c:pt>
                      <c:pt idx="4">
                        <c:v>This or that? (includes true/false)</c:v>
                      </c:pt>
                      <c:pt idx="5">
                        <c:v>Write in (one part)</c:v>
                      </c:pt>
                      <c:pt idx="6">
                        <c:v>Write in (two parts)</c:v>
                      </c:pt>
                      <c:pt idx="7">
                        <c:v>Table (4 blanks)</c:v>
                      </c:pt>
                    </c:strCache>
                  </c:strRef>
                </c:cat>
                <c:val>
                  <c:numRef>
                    <c:extLst xmlns:c15="http://schemas.microsoft.com/office/drawing/2012/chart">
                      <c:ext xmlns:c15="http://schemas.microsoft.com/office/drawing/2012/chart" uri="{02D57815-91ED-43cb-92C2-25804820EDAC}">
                        <c15:formulaRef>
                          <c15:sqref>'Class data tables'!$B$29:$I$29</c15:sqref>
                        </c15:formulaRef>
                      </c:ext>
                    </c:extLst>
                    <c:numCache>
                      <c:formatCode>General</c:formatCode>
                      <c:ptCount val="8"/>
                      <c:pt idx="0">
                        <c:v>32</c:v>
                      </c:pt>
                      <c:pt idx="1">
                        <c:v>64</c:v>
                      </c:pt>
                      <c:pt idx="2">
                        <c:v>192</c:v>
                      </c:pt>
                      <c:pt idx="3">
                        <c:v>64</c:v>
                      </c:pt>
                      <c:pt idx="4">
                        <c:v>128</c:v>
                      </c:pt>
                      <c:pt idx="5">
                        <c:v>640</c:v>
                      </c:pt>
                      <c:pt idx="6">
                        <c:v>288</c:v>
                      </c:pt>
                      <c:pt idx="7">
                        <c:v>192</c:v>
                      </c:pt>
                    </c:numCache>
                  </c:numRef>
                </c:val>
                <c:extLst xmlns:c15="http://schemas.microsoft.com/office/drawing/2012/chart">
                  <c:ext xmlns:c16="http://schemas.microsoft.com/office/drawing/2014/chart" uri="{C3380CC4-5D6E-409C-BE32-E72D297353CC}">
                    <c16:uniqueId val="{00000007-6C50-4C4B-B104-F26FCCDA5AC6}"/>
                  </c:ext>
                </c:extLst>
              </c15:ser>
            </c15:filteredBarSeries>
          </c:ext>
        </c:extLst>
      </c:barChart>
      <c:catAx>
        <c:axId val="1168083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8081952"/>
        <c:crosses val="autoZero"/>
        <c:auto val="1"/>
        <c:lblAlgn val="ctr"/>
        <c:lblOffset val="100"/>
        <c:noMultiLvlLbl val="0"/>
      </c:catAx>
      <c:valAx>
        <c:axId val="1168081952"/>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8083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5"/>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6" Type="http://schemas.openxmlformats.org/officeDocument/2006/relationships/chart" Target="../charts/chart12.xml"/><Relationship Id="rId5" Type="http://schemas.openxmlformats.org/officeDocument/2006/relationships/chart" Target="../charts/chart11.xml"/><Relationship Id="rId4"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0</xdr:col>
      <xdr:colOff>63500</xdr:colOff>
      <xdr:row>1</xdr:row>
      <xdr:rowOff>10582</xdr:rowOff>
    </xdr:from>
    <xdr:to>
      <xdr:col>8</xdr:col>
      <xdr:colOff>42333</xdr:colOff>
      <xdr:row>17</xdr:row>
      <xdr:rowOff>137583</xdr:rowOff>
    </xdr:to>
    <xdr:graphicFrame macro="">
      <xdr:nvGraphicFramePr>
        <xdr:cNvPr id="8" name="Chart 7">
          <a:extLst>
            <a:ext uri="{FF2B5EF4-FFF2-40B4-BE49-F238E27FC236}">
              <a16:creationId xmlns:a16="http://schemas.microsoft.com/office/drawing/2014/main" id="{703482E6-0B61-44FB-BD2B-011A918946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63500</xdr:colOff>
      <xdr:row>18</xdr:row>
      <xdr:rowOff>52917</xdr:rowOff>
    </xdr:from>
    <xdr:to>
      <xdr:col>20</xdr:col>
      <xdr:colOff>359833</xdr:colOff>
      <xdr:row>40</xdr:row>
      <xdr:rowOff>158750</xdr:rowOff>
    </xdr:to>
    <xdr:graphicFrame macro="">
      <xdr:nvGraphicFramePr>
        <xdr:cNvPr id="9" name="Chart 8">
          <a:extLst>
            <a:ext uri="{FF2B5EF4-FFF2-40B4-BE49-F238E27FC236}">
              <a16:creationId xmlns:a16="http://schemas.microsoft.com/office/drawing/2014/main" id="{5844DADD-9FD7-473D-AB21-FE366BC590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42333</xdr:colOff>
      <xdr:row>41</xdr:row>
      <xdr:rowOff>169334</xdr:rowOff>
    </xdr:from>
    <xdr:to>
      <xdr:col>7</xdr:col>
      <xdr:colOff>317500</xdr:colOff>
      <xdr:row>57</xdr:row>
      <xdr:rowOff>33867</xdr:rowOff>
    </xdr:to>
    <xdr:graphicFrame macro="">
      <xdr:nvGraphicFramePr>
        <xdr:cNvPr id="10" name="Chart 9">
          <a:extLst>
            <a:ext uri="{FF2B5EF4-FFF2-40B4-BE49-F238E27FC236}">
              <a16:creationId xmlns:a16="http://schemas.microsoft.com/office/drawing/2014/main" id="{9F882975-11A0-445B-881C-6C6A26ED05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476251</xdr:colOff>
      <xdr:row>41</xdr:row>
      <xdr:rowOff>169334</xdr:rowOff>
    </xdr:from>
    <xdr:to>
      <xdr:col>15</xdr:col>
      <xdr:colOff>137584</xdr:colOff>
      <xdr:row>57</xdr:row>
      <xdr:rowOff>33867</xdr:rowOff>
    </xdr:to>
    <xdr:graphicFrame macro="">
      <xdr:nvGraphicFramePr>
        <xdr:cNvPr id="11" name="Chart 10">
          <a:extLst>
            <a:ext uri="{FF2B5EF4-FFF2-40B4-BE49-F238E27FC236}">
              <a16:creationId xmlns:a16="http://schemas.microsoft.com/office/drawing/2014/main" id="{487EA7A3-C707-464E-94CC-68801063E0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370417</xdr:colOff>
      <xdr:row>41</xdr:row>
      <xdr:rowOff>169334</xdr:rowOff>
    </xdr:from>
    <xdr:to>
      <xdr:col>23</xdr:col>
      <xdr:colOff>31750</xdr:colOff>
      <xdr:row>57</xdr:row>
      <xdr:rowOff>33867</xdr:rowOff>
    </xdr:to>
    <xdr:graphicFrame macro="">
      <xdr:nvGraphicFramePr>
        <xdr:cNvPr id="12" name="Chart 11">
          <a:extLst>
            <a:ext uri="{FF2B5EF4-FFF2-40B4-BE49-F238E27FC236}">
              <a16:creationId xmlns:a16="http://schemas.microsoft.com/office/drawing/2014/main" id="{A6815D5C-09B8-4D07-BA61-CEDFC950AD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254000</xdr:colOff>
      <xdr:row>0</xdr:row>
      <xdr:rowOff>158750</xdr:rowOff>
    </xdr:from>
    <xdr:to>
      <xdr:col>24</xdr:col>
      <xdr:colOff>10583</xdr:colOff>
      <xdr:row>17</xdr:row>
      <xdr:rowOff>127000</xdr:rowOff>
    </xdr:to>
    <xdr:graphicFrame macro="">
      <xdr:nvGraphicFramePr>
        <xdr:cNvPr id="13" name="Chart 12">
          <a:extLst>
            <a:ext uri="{FF2B5EF4-FFF2-40B4-BE49-F238E27FC236}">
              <a16:creationId xmlns:a16="http://schemas.microsoft.com/office/drawing/2014/main" id="{D67309B2-4113-42E5-BF17-79B1E39253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304800</xdr:colOff>
      <xdr:row>14</xdr:row>
      <xdr:rowOff>165100</xdr:rowOff>
    </xdr:to>
    <xdr:graphicFrame macro="">
      <xdr:nvGraphicFramePr>
        <xdr:cNvPr id="2" name="Chart 1">
          <a:extLst>
            <a:ext uri="{FF2B5EF4-FFF2-40B4-BE49-F238E27FC236}">
              <a16:creationId xmlns:a16="http://schemas.microsoft.com/office/drawing/2014/main" id="{F3D82E19-81E2-45BB-983E-60EDC13BA4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0</xdr:row>
      <xdr:rowOff>0</xdr:rowOff>
    </xdr:from>
    <xdr:to>
      <xdr:col>15</xdr:col>
      <xdr:colOff>304800</xdr:colOff>
      <xdr:row>14</xdr:row>
      <xdr:rowOff>165100</xdr:rowOff>
    </xdr:to>
    <xdr:graphicFrame macro="">
      <xdr:nvGraphicFramePr>
        <xdr:cNvPr id="3" name="Chart 2">
          <a:extLst>
            <a:ext uri="{FF2B5EF4-FFF2-40B4-BE49-F238E27FC236}">
              <a16:creationId xmlns:a16="http://schemas.microsoft.com/office/drawing/2014/main" id="{548F281A-8987-4C13-BCE2-F9DFEF0947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16</xdr:row>
      <xdr:rowOff>0</xdr:rowOff>
    </xdr:from>
    <xdr:to>
      <xdr:col>15</xdr:col>
      <xdr:colOff>317500</xdr:colOff>
      <xdr:row>29</xdr:row>
      <xdr:rowOff>171450</xdr:rowOff>
    </xdr:to>
    <xdr:graphicFrame macro="">
      <xdr:nvGraphicFramePr>
        <xdr:cNvPr id="4" name="Chart 3">
          <a:extLst>
            <a:ext uri="{FF2B5EF4-FFF2-40B4-BE49-F238E27FC236}">
              <a16:creationId xmlns:a16="http://schemas.microsoft.com/office/drawing/2014/main" id="{9DB64759-9A47-4658-AD3F-DC41B341BE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5</xdr:col>
      <xdr:colOff>571500</xdr:colOff>
      <xdr:row>45</xdr:row>
      <xdr:rowOff>0</xdr:rowOff>
    </xdr:to>
    <xdr:graphicFrame macro="">
      <xdr:nvGraphicFramePr>
        <xdr:cNvPr id="5" name="Chart 4">
          <a:extLst>
            <a:ext uri="{FF2B5EF4-FFF2-40B4-BE49-F238E27FC236}">
              <a16:creationId xmlns:a16="http://schemas.microsoft.com/office/drawing/2014/main" id="{53F1AB5B-3D91-4F1C-AE1F-5B6928DAC6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235858</xdr:colOff>
      <xdr:row>30</xdr:row>
      <xdr:rowOff>177800</xdr:rowOff>
    </xdr:from>
    <xdr:to>
      <xdr:col>12</xdr:col>
      <xdr:colOff>413657</xdr:colOff>
      <xdr:row>44</xdr:row>
      <xdr:rowOff>177800</xdr:rowOff>
    </xdr:to>
    <xdr:graphicFrame macro="">
      <xdr:nvGraphicFramePr>
        <xdr:cNvPr id="6" name="Chart 5">
          <a:extLst>
            <a:ext uri="{FF2B5EF4-FFF2-40B4-BE49-F238E27FC236}">
              <a16:creationId xmlns:a16="http://schemas.microsoft.com/office/drawing/2014/main" id="{E3D19630-DCCC-4CBE-82E5-D4E3052372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63500</xdr:colOff>
      <xdr:row>30</xdr:row>
      <xdr:rowOff>172358</xdr:rowOff>
    </xdr:from>
    <xdr:to>
      <xdr:col>20</xdr:col>
      <xdr:colOff>599622</xdr:colOff>
      <xdr:row>44</xdr:row>
      <xdr:rowOff>144236</xdr:rowOff>
    </xdr:to>
    <xdr:graphicFrame macro="">
      <xdr:nvGraphicFramePr>
        <xdr:cNvPr id="7" name="Chart 6">
          <a:extLst>
            <a:ext uri="{FF2B5EF4-FFF2-40B4-BE49-F238E27FC236}">
              <a16:creationId xmlns:a16="http://schemas.microsoft.com/office/drawing/2014/main" id="{66BB0A41-35A1-4E6F-BB72-B3D8476B38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6F5FC-DB80-4809-9261-88682D790795}">
  <dimension ref="A1:AU101"/>
  <sheetViews>
    <sheetView tabSelected="1" workbookViewId="0">
      <pane xSplit="1" ySplit="1" topLeftCell="B2" activePane="bottomRight" state="frozen"/>
      <selection pane="topRight" activeCell="B1" sqref="B1"/>
      <selection pane="bottomLeft" activeCell="A2" sqref="A2"/>
      <selection pane="bottomRight" activeCell="A2" sqref="A2"/>
    </sheetView>
  </sheetViews>
  <sheetFormatPr defaultRowHeight="14.5" x14ac:dyDescent="0.35"/>
  <cols>
    <col min="1" max="1" width="21.90625" style="22" customWidth="1"/>
    <col min="2" max="41" width="8.90625" bestFit="1" customWidth="1"/>
    <col min="46" max="46" width="13.36328125" customWidth="1"/>
    <col min="47" max="47" width="13.54296875" customWidth="1"/>
  </cols>
  <sheetData>
    <row r="1" spans="1:47" s="3" customFormat="1" ht="73" thickBot="1" x14ac:dyDescent="0.4">
      <c r="A1" s="140" t="s">
        <v>81</v>
      </c>
      <c r="B1" s="1" t="s">
        <v>11</v>
      </c>
      <c r="C1" s="1" t="s">
        <v>12</v>
      </c>
      <c r="D1" s="1" t="s">
        <v>13</v>
      </c>
      <c r="E1" s="1" t="s">
        <v>14</v>
      </c>
      <c r="F1" s="1" t="s">
        <v>15</v>
      </c>
      <c r="G1" s="1" t="s">
        <v>92</v>
      </c>
      <c r="H1" s="1" t="s">
        <v>16</v>
      </c>
      <c r="I1" s="1" t="s">
        <v>17</v>
      </c>
      <c r="J1" s="1" t="s">
        <v>18</v>
      </c>
      <c r="K1" s="1" t="s">
        <v>19</v>
      </c>
      <c r="L1" s="1" t="s">
        <v>20</v>
      </c>
      <c r="M1" s="211" t="s">
        <v>21</v>
      </c>
      <c r="N1" s="212" t="s">
        <v>22</v>
      </c>
      <c r="O1" s="213" t="s">
        <v>43</v>
      </c>
      <c r="P1" s="213" t="s">
        <v>44</v>
      </c>
      <c r="Q1" s="213" t="s">
        <v>45</v>
      </c>
      <c r="R1" s="213" t="s">
        <v>46</v>
      </c>
      <c r="S1" s="213" t="s">
        <v>47</v>
      </c>
      <c r="T1" s="213" t="s">
        <v>48</v>
      </c>
      <c r="U1" s="213" t="s">
        <v>93</v>
      </c>
      <c r="V1" s="213" t="s">
        <v>94</v>
      </c>
      <c r="W1" s="213" t="s">
        <v>50</v>
      </c>
      <c r="X1" s="213" t="s">
        <v>49</v>
      </c>
      <c r="Y1" s="213" t="s">
        <v>51</v>
      </c>
      <c r="Z1" s="213" t="s">
        <v>52</v>
      </c>
      <c r="AA1" s="213" t="s">
        <v>53</v>
      </c>
      <c r="AB1" s="214" t="s">
        <v>54</v>
      </c>
      <c r="AC1" s="215" t="s">
        <v>55</v>
      </c>
      <c r="AD1" s="215" t="s">
        <v>56</v>
      </c>
      <c r="AE1" s="8" t="s">
        <v>57</v>
      </c>
      <c r="AF1" s="8" t="s">
        <v>58</v>
      </c>
      <c r="AG1" s="8" t="s">
        <v>59</v>
      </c>
      <c r="AH1" s="8" t="s">
        <v>95</v>
      </c>
      <c r="AI1" s="8" t="s">
        <v>96</v>
      </c>
      <c r="AJ1" s="8" t="s">
        <v>60</v>
      </c>
      <c r="AK1" s="8" t="s">
        <v>61</v>
      </c>
      <c r="AL1" s="8" t="s">
        <v>62</v>
      </c>
      <c r="AM1" s="8" t="s">
        <v>63</v>
      </c>
      <c r="AN1" s="8" t="s">
        <v>64</v>
      </c>
      <c r="AO1" s="8" t="s">
        <v>65</v>
      </c>
      <c r="AP1" s="141" t="s">
        <v>68</v>
      </c>
      <c r="AQ1" s="142" t="s">
        <v>69</v>
      </c>
      <c r="AR1" s="143" t="s">
        <v>70</v>
      </c>
      <c r="AS1" s="216" t="s">
        <v>71</v>
      </c>
      <c r="AT1" s="226" t="s">
        <v>143</v>
      </c>
      <c r="AU1" s="230" t="s">
        <v>149</v>
      </c>
    </row>
    <row r="2" spans="1:47" ht="15" thickBot="1" x14ac:dyDescent="0.4">
      <c r="A2" s="131" t="s">
        <v>72</v>
      </c>
      <c r="B2" s="132"/>
      <c r="C2" s="133"/>
      <c r="D2" s="133"/>
      <c r="E2" s="133"/>
      <c r="F2" s="133"/>
      <c r="G2" s="133"/>
      <c r="H2" s="133"/>
      <c r="I2" s="133"/>
      <c r="J2" s="133"/>
      <c r="K2" s="133"/>
      <c r="L2" s="133"/>
      <c r="M2" s="202"/>
      <c r="N2" s="123"/>
      <c r="O2" s="118"/>
      <c r="P2" s="118"/>
      <c r="Q2" s="118"/>
      <c r="R2" s="118"/>
      <c r="S2" s="118"/>
      <c r="T2" s="118"/>
      <c r="U2" s="118"/>
      <c r="V2" s="118"/>
      <c r="W2" s="118"/>
      <c r="X2" s="118"/>
      <c r="Y2" s="118"/>
      <c r="Z2" s="118"/>
      <c r="AA2" s="118"/>
      <c r="AB2" s="124"/>
      <c r="AC2" s="195"/>
      <c r="AD2" s="196"/>
      <c r="AE2" s="135"/>
      <c r="AF2" s="135"/>
      <c r="AG2" s="135"/>
      <c r="AH2" s="135"/>
      <c r="AI2" s="135"/>
      <c r="AJ2" s="135"/>
      <c r="AK2" s="135"/>
      <c r="AL2" s="135"/>
      <c r="AM2" s="135"/>
      <c r="AN2" s="135"/>
      <c r="AO2" s="136"/>
      <c r="AP2" s="137" cm="1">
        <f t="array" ref="AP2">SUMPRODUCT((B2:M2&lt;&gt;-1)*B2:M2)</f>
        <v>0</v>
      </c>
      <c r="AQ2" s="138" cm="1">
        <f t="array" ref="AQ2">SUMPRODUCT((N2:AB2&lt;&gt;-1)*N2:AB2)</f>
        <v>0</v>
      </c>
      <c r="AR2" s="139" cm="1">
        <f t="array" ref="AR2">SUMPRODUCT((AC2:AO2&lt;&gt;-1)*AC2:AO2)</f>
        <v>0</v>
      </c>
      <c r="AS2" s="217">
        <f>SUM(AP2:AR2)</f>
        <v>0</v>
      </c>
      <c r="AT2" s="227" t="e">
        <f>VLOOKUP(AS2,$A$53:$B$101,2,FALSE)</f>
        <v>#N/A</v>
      </c>
      <c r="AU2" s="228" t="e">
        <f>VLOOKUP(AS2,$D$53:$E$101,2,FALSE)</f>
        <v>#N/A</v>
      </c>
    </row>
    <row r="3" spans="1:47" ht="15" thickBot="1" x14ac:dyDescent="0.4">
      <c r="A3" s="131" t="s">
        <v>111</v>
      </c>
      <c r="B3" s="120"/>
      <c r="C3" s="2"/>
      <c r="D3" s="2"/>
      <c r="E3" s="2"/>
      <c r="F3" s="2"/>
      <c r="G3" s="2"/>
      <c r="H3" s="2"/>
      <c r="I3" s="2"/>
      <c r="J3" s="2"/>
      <c r="K3" s="2"/>
      <c r="L3" s="2"/>
      <c r="M3" s="201"/>
      <c r="N3" s="123"/>
      <c r="O3" s="118"/>
      <c r="P3" s="118"/>
      <c r="Q3" s="118"/>
      <c r="R3" s="118"/>
      <c r="S3" s="118"/>
      <c r="T3" s="118"/>
      <c r="U3" s="118"/>
      <c r="V3" s="118"/>
      <c r="W3" s="118"/>
      <c r="X3" s="118"/>
      <c r="Y3" s="118"/>
      <c r="Z3" s="118"/>
      <c r="AA3" s="118"/>
      <c r="AB3" s="124"/>
      <c r="AC3" s="195"/>
      <c r="AD3" s="197"/>
      <c r="AE3" s="108"/>
      <c r="AF3" s="108"/>
      <c r="AG3" s="108"/>
      <c r="AH3" s="108"/>
      <c r="AI3" s="108"/>
      <c r="AJ3" s="108"/>
      <c r="AK3" s="108"/>
      <c r="AL3" s="108"/>
      <c r="AM3" s="108"/>
      <c r="AN3" s="108"/>
      <c r="AO3" s="128"/>
      <c r="AP3" s="137" cm="1">
        <f t="array" ref="AP3">SUMPRODUCT((B3:M3&lt;&gt;-1)*B3:M3)</f>
        <v>0</v>
      </c>
      <c r="AQ3" s="138" cm="1">
        <f t="array" ref="AQ3">SUMPRODUCT((N3:AB3&lt;&gt;-1)*N3:AB3)</f>
        <v>0</v>
      </c>
      <c r="AR3" s="139" cm="1">
        <f t="array" ref="AR3">SUMPRODUCT((AC3:AO3&lt;&gt;-1)*AC3:AO3)</f>
        <v>0</v>
      </c>
      <c r="AS3" s="218">
        <f t="shared" ref="AS3:AS33" si="0">SUM(AP3:AR3)</f>
        <v>0</v>
      </c>
      <c r="AT3" s="227" t="e">
        <f t="shared" ref="AT3:AT33" si="1">VLOOKUP(AS3,$A$53:$B$101,2,FALSE)</f>
        <v>#N/A</v>
      </c>
      <c r="AU3" s="228" t="e">
        <f t="shared" ref="AU3:AU33" si="2">VLOOKUP(AS3,$D$53:$E$101,2,FALSE)</f>
        <v>#N/A</v>
      </c>
    </row>
    <row r="4" spans="1:47" ht="15" thickBot="1" x14ac:dyDescent="0.4">
      <c r="A4" s="131" t="s">
        <v>112</v>
      </c>
      <c r="B4" s="120"/>
      <c r="C4" s="2"/>
      <c r="D4" s="2"/>
      <c r="E4" s="2"/>
      <c r="F4" s="2"/>
      <c r="G4" s="2"/>
      <c r="H4" s="2"/>
      <c r="I4" s="2"/>
      <c r="J4" s="2"/>
      <c r="K4" s="2"/>
      <c r="L4" s="2"/>
      <c r="M4" s="201"/>
      <c r="N4" s="123"/>
      <c r="O4" s="118"/>
      <c r="P4" s="118"/>
      <c r="Q4" s="118"/>
      <c r="R4" s="118"/>
      <c r="S4" s="118"/>
      <c r="T4" s="118"/>
      <c r="U4" s="118"/>
      <c r="V4" s="118"/>
      <c r="W4" s="118"/>
      <c r="X4" s="118"/>
      <c r="Y4" s="118"/>
      <c r="Z4" s="118"/>
      <c r="AA4" s="118"/>
      <c r="AB4" s="124"/>
      <c r="AC4" s="195"/>
      <c r="AD4" s="197"/>
      <c r="AE4" s="108"/>
      <c r="AF4" s="108"/>
      <c r="AG4" s="108"/>
      <c r="AH4" s="108"/>
      <c r="AI4" s="108"/>
      <c r="AJ4" s="108"/>
      <c r="AK4" s="108"/>
      <c r="AL4" s="108"/>
      <c r="AM4" s="108"/>
      <c r="AN4" s="108"/>
      <c r="AO4" s="128"/>
      <c r="AP4" s="137" cm="1">
        <f t="array" ref="AP4">SUMPRODUCT((B4:M4&lt;&gt;-1)*B4:M4)</f>
        <v>0</v>
      </c>
      <c r="AQ4" s="138" cm="1">
        <f t="array" ref="AQ4">SUMPRODUCT((N4:AB4&lt;&gt;-1)*N4:AB4)</f>
        <v>0</v>
      </c>
      <c r="AR4" s="139" cm="1">
        <f t="array" ref="AR4">SUMPRODUCT((AC4:AO4&lt;&gt;-1)*AC4:AO4)</f>
        <v>0</v>
      </c>
      <c r="AS4" s="218">
        <f t="shared" si="0"/>
        <v>0</v>
      </c>
      <c r="AT4" s="227" t="e">
        <f t="shared" si="1"/>
        <v>#N/A</v>
      </c>
      <c r="AU4" s="228" t="e">
        <f t="shared" si="2"/>
        <v>#N/A</v>
      </c>
    </row>
    <row r="5" spans="1:47" ht="15" thickBot="1" x14ac:dyDescent="0.4">
      <c r="A5" s="131" t="s">
        <v>113</v>
      </c>
      <c r="B5" s="120"/>
      <c r="C5" s="2"/>
      <c r="D5" s="2"/>
      <c r="E5" s="2"/>
      <c r="F5" s="2"/>
      <c r="G5" s="2"/>
      <c r="H5" s="2"/>
      <c r="I5" s="2"/>
      <c r="J5" s="2"/>
      <c r="K5" s="2"/>
      <c r="L5" s="2"/>
      <c r="M5" s="201"/>
      <c r="N5" s="123"/>
      <c r="O5" s="118"/>
      <c r="P5" s="118"/>
      <c r="Q5" s="118"/>
      <c r="R5" s="118"/>
      <c r="S5" s="118"/>
      <c r="T5" s="118"/>
      <c r="U5" s="118"/>
      <c r="V5" s="118"/>
      <c r="W5" s="118"/>
      <c r="X5" s="118"/>
      <c r="Y5" s="118"/>
      <c r="Z5" s="118"/>
      <c r="AA5" s="118"/>
      <c r="AB5" s="124"/>
      <c r="AC5" s="195"/>
      <c r="AD5" s="197"/>
      <c r="AE5" s="108"/>
      <c r="AF5" s="108"/>
      <c r="AG5" s="108"/>
      <c r="AH5" s="108"/>
      <c r="AI5" s="108"/>
      <c r="AJ5" s="108"/>
      <c r="AK5" s="108"/>
      <c r="AL5" s="108"/>
      <c r="AM5" s="108"/>
      <c r="AN5" s="108"/>
      <c r="AO5" s="128"/>
      <c r="AP5" s="137" cm="1">
        <f t="array" ref="AP5">SUMPRODUCT((B5:M5&lt;&gt;-1)*B5:M5)</f>
        <v>0</v>
      </c>
      <c r="AQ5" s="138" cm="1">
        <f t="array" ref="AQ5">SUMPRODUCT((N5:AB5&lt;&gt;-1)*N5:AB5)</f>
        <v>0</v>
      </c>
      <c r="AR5" s="139" cm="1">
        <f t="array" ref="AR5">SUMPRODUCT((AC5:AO5&lt;&gt;-1)*AC5:AO5)</f>
        <v>0</v>
      </c>
      <c r="AS5" s="218">
        <f t="shared" si="0"/>
        <v>0</v>
      </c>
      <c r="AT5" s="227" t="e">
        <f t="shared" si="1"/>
        <v>#N/A</v>
      </c>
      <c r="AU5" s="228" t="e">
        <f t="shared" si="2"/>
        <v>#N/A</v>
      </c>
    </row>
    <row r="6" spans="1:47" ht="15" thickBot="1" x14ac:dyDescent="0.4">
      <c r="A6" s="131" t="s">
        <v>114</v>
      </c>
      <c r="B6" s="120"/>
      <c r="C6" s="2"/>
      <c r="D6" s="2"/>
      <c r="E6" s="2"/>
      <c r="F6" s="2"/>
      <c r="G6" s="2"/>
      <c r="H6" s="2"/>
      <c r="I6" s="2"/>
      <c r="J6" s="2"/>
      <c r="K6" s="2"/>
      <c r="L6" s="2"/>
      <c r="M6" s="201"/>
      <c r="N6" s="123"/>
      <c r="O6" s="118"/>
      <c r="P6" s="118"/>
      <c r="Q6" s="118"/>
      <c r="R6" s="118"/>
      <c r="S6" s="118"/>
      <c r="T6" s="118"/>
      <c r="U6" s="118"/>
      <c r="V6" s="118"/>
      <c r="W6" s="118"/>
      <c r="X6" s="118"/>
      <c r="Y6" s="118"/>
      <c r="Z6" s="118"/>
      <c r="AA6" s="118"/>
      <c r="AB6" s="124"/>
      <c r="AC6" s="195"/>
      <c r="AD6" s="197"/>
      <c r="AE6" s="108"/>
      <c r="AF6" s="108"/>
      <c r="AG6" s="108"/>
      <c r="AH6" s="108"/>
      <c r="AI6" s="108"/>
      <c r="AJ6" s="108"/>
      <c r="AK6" s="108"/>
      <c r="AL6" s="108"/>
      <c r="AM6" s="108"/>
      <c r="AN6" s="108"/>
      <c r="AO6" s="128"/>
      <c r="AP6" s="137" cm="1">
        <f t="array" ref="AP6">SUMPRODUCT((B6:M6&lt;&gt;-1)*B6:M6)</f>
        <v>0</v>
      </c>
      <c r="AQ6" s="138" cm="1">
        <f t="array" ref="AQ6">SUMPRODUCT((N6:AB6&lt;&gt;-1)*N6:AB6)</f>
        <v>0</v>
      </c>
      <c r="AR6" s="139" cm="1">
        <f t="array" ref="AR6">SUMPRODUCT((AC6:AO6&lt;&gt;-1)*AC6:AO6)</f>
        <v>0</v>
      </c>
      <c r="AS6" s="218">
        <f t="shared" si="0"/>
        <v>0</v>
      </c>
      <c r="AT6" s="227" t="e">
        <f t="shared" si="1"/>
        <v>#N/A</v>
      </c>
      <c r="AU6" s="228" t="e">
        <f t="shared" si="2"/>
        <v>#N/A</v>
      </c>
    </row>
    <row r="7" spans="1:47" ht="15" thickBot="1" x14ac:dyDescent="0.4">
      <c r="A7" s="131" t="s">
        <v>115</v>
      </c>
      <c r="B7" s="120"/>
      <c r="C7" s="2"/>
      <c r="D7" s="2"/>
      <c r="E7" s="2"/>
      <c r="F7" s="2"/>
      <c r="G7" s="2"/>
      <c r="H7" s="2"/>
      <c r="I7" s="2"/>
      <c r="J7" s="2"/>
      <c r="K7" s="2"/>
      <c r="L7" s="2"/>
      <c r="M7" s="201"/>
      <c r="N7" s="123"/>
      <c r="O7" s="118"/>
      <c r="P7" s="118"/>
      <c r="Q7" s="118"/>
      <c r="R7" s="118"/>
      <c r="S7" s="118"/>
      <c r="T7" s="118"/>
      <c r="U7" s="118"/>
      <c r="V7" s="118"/>
      <c r="W7" s="118"/>
      <c r="X7" s="118"/>
      <c r="Y7" s="118"/>
      <c r="Z7" s="118"/>
      <c r="AA7" s="118"/>
      <c r="AB7" s="124"/>
      <c r="AC7" s="195"/>
      <c r="AD7" s="197"/>
      <c r="AE7" s="108"/>
      <c r="AF7" s="108"/>
      <c r="AG7" s="108"/>
      <c r="AH7" s="108"/>
      <c r="AI7" s="108"/>
      <c r="AJ7" s="108"/>
      <c r="AK7" s="108"/>
      <c r="AL7" s="108"/>
      <c r="AM7" s="108"/>
      <c r="AN7" s="108"/>
      <c r="AO7" s="128"/>
      <c r="AP7" s="137" cm="1">
        <f t="array" ref="AP7">SUMPRODUCT((B7:M7&lt;&gt;-1)*B7:M7)</f>
        <v>0</v>
      </c>
      <c r="AQ7" s="138" cm="1">
        <f t="array" ref="AQ7">SUMPRODUCT((N7:AB7&lt;&gt;-1)*N7:AB7)</f>
        <v>0</v>
      </c>
      <c r="AR7" s="139" cm="1">
        <f t="array" ref="AR7">SUMPRODUCT((AC7:AO7&lt;&gt;-1)*AC7:AO7)</f>
        <v>0</v>
      </c>
      <c r="AS7" s="218">
        <f t="shared" si="0"/>
        <v>0</v>
      </c>
      <c r="AT7" s="227" t="e">
        <f t="shared" si="1"/>
        <v>#N/A</v>
      </c>
      <c r="AU7" s="228" t="e">
        <f t="shared" si="2"/>
        <v>#N/A</v>
      </c>
    </row>
    <row r="8" spans="1:47" ht="15" thickBot="1" x14ac:dyDescent="0.4">
      <c r="A8" s="131" t="s">
        <v>116</v>
      </c>
      <c r="B8" s="120"/>
      <c r="C8" s="2"/>
      <c r="D8" s="2"/>
      <c r="E8" s="2"/>
      <c r="F8" s="2"/>
      <c r="G8" s="2"/>
      <c r="H8" s="2"/>
      <c r="I8" s="2"/>
      <c r="J8" s="2"/>
      <c r="K8" s="2"/>
      <c r="L8" s="2"/>
      <c r="M8" s="201"/>
      <c r="N8" s="123"/>
      <c r="O8" s="118"/>
      <c r="P8" s="118"/>
      <c r="Q8" s="118"/>
      <c r="R8" s="118"/>
      <c r="S8" s="118"/>
      <c r="T8" s="118"/>
      <c r="U8" s="118"/>
      <c r="V8" s="118"/>
      <c r="W8" s="118"/>
      <c r="X8" s="118"/>
      <c r="Y8" s="118"/>
      <c r="Z8" s="118"/>
      <c r="AA8" s="118"/>
      <c r="AB8" s="124"/>
      <c r="AC8" s="195"/>
      <c r="AD8" s="197"/>
      <c r="AE8" s="108"/>
      <c r="AF8" s="108"/>
      <c r="AG8" s="108"/>
      <c r="AH8" s="108"/>
      <c r="AI8" s="108"/>
      <c r="AJ8" s="108"/>
      <c r="AK8" s="108"/>
      <c r="AL8" s="108"/>
      <c r="AM8" s="108"/>
      <c r="AN8" s="108"/>
      <c r="AO8" s="128"/>
      <c r="AP8" s="137" cm="1">
        <f t="array" ref="AP8">SUMPRODUCT((B8:M8&lt;&gt;-1)*B8:M8)</f>
        <v>0</v>
      </c>
      <c r="AQ8" s="138" cm="1">
        <f t="array" ref="AQ8">SUMPRODUCT((N8:AB8&lt;&gt;-1)*N8:AB8)</f>
        <v>0</v>
      </c>
      <c r="AR8" s="139" cm="1">
        <f t="array" ref="AR8">SUMPRODUCT((AC8:AO8&lt;&gt;-1)*AC8:AO8)</f>
        <v>0</v>
      </c>
      <c r="AS8" s="218">
        <f t="shared" si="0"/>
        <v>0</v>
      </c>
      <c r="AT8" s="227" t="e">
        <f t="shared" si="1"/>
        <v>#N/A</v>
      </c>
      <c r="AU8" s="228" t="e">
        <f t="shared" si="2"/>
        <v>#N/A</v>
      </c>
    </row>
    <row r="9" spans="1:47" ht="15" thickBot="1" x14ac:dyDescent="0.4">
      <c r="A9" s="131" t="s">
        <v>117</v>
      </c>
      <c r="B9" s="120"/>
      <c r="C9" s="2"/>
      <c r="D9" s="2"/>
      <c r="E9" s="2"/>
      <c r="F9" s="2"/>
      <c r="G9" s="2"/>
      <c r="H9" s="2"/>
      <c r="I9" s="2"/>
      <c r="J9" s="2"/>
      <c r="K9" s="2"/>
      <c r="L9" s="2"/>
      <c r="M9" s="201"/>
      <c r="N9" s="123"/>
      <c r="O9" s="118"/>
      <c r="P9" s="118"/>
      <c r="Q9" s="118"/>
      <c r="R9" s="118"/>
      <c r="S9" s="118"/>
      <c r="T9" s="118"/>
      <c r="U9" s="118"/>
      <c r="V9" s="118"/>
      <c r="W9" s="118"/>
      <c r="X9" s="118"/>
      <c r="Y9" s="118"/>
      <c r="Z9" s="118"/>
      <c r="AA9" s="118"/>
      <c r="AB9" s="124"/>
      <c r="AC9" s="195"/>
      <c r="AD9" s="197"/>
      <c r="AE9" s="108"/>
      <c r="AF9" s="108"/>
      <c r="AG9" s="108"/>
      <c r="AH9" s="108"/>
      <c r="AI9" s="108"/>
      <c r="AJ9" s="108"/>
      <c r="AK9" s="108"/>
      <c r="AL9" s="108"/>
      <c r="AM9" s="108"/>
      <c r="AN9" s="108"/>
      <c r="AO9" s="128"/>
      <c r="AP9" s="137" cm="1">
        <f t="array" ref="AP9">SUMPRODUCT((B9:M9&lt;&gt;-1)*B9:M9)</f>
        <v>0</v>
      </c>
      <c r="AQ9" s="138" cm="1">
        <f t="array" ref="AQ9">SUMPRODUCT((N9:AB9&lt;&gt;-1)*N9:AB9)</f>
        <v>0</v>
      </c>
      <c r="AR9" s="139" cm="1">
        <f t="array" ref="AR9">SUMPRODUCT((AC9:AO9&lt;&gt;-1)*AC9:AO9)</f>
        <v>0</v>
      </c>
      <c r="AS9" s="218">
        <f t="shared" si="0"/>
        <v>0</v>
      </c>
      <c r="AT9" s="227" t="e">
        <f t="shared" si="1"/>
        <v>#N/A</v>
      </c>
      <c r="AU9" s="228" t="e">
        <f t="shared" si="2"/>
        <v>#N/A</v>
      </c>
    </row>
    <row r="10" spans="1:47" ht="15" thickBot="1" x14ac:dyDescent="0.4">
      <c r="A10" s="131" t="s">
        <v>118</v>
      </c>
      <c r="B10" s="120"/>
      <c r="C10" s="2"/>
      <c r="D10" s="2"/>
      <c r="E10" s="2"/>
      <c r="F10" s="2"/>
      <c r="G10" s="2"/>
      <c r="H10" s="2"/>
      <c r="I10" s="2"/>
      <c r="J10" s="2"/>
      <c r="K10" s="2"/>
      <c r="L10" s="2"/>
      <c r="M10" s="201"/>
      <c r="N10" s="123"/>
      <c r="O10" s="118"/>
      <c r="P10" s="118"/>
      <c r="Q10" s="118"/>
      <c r="R10" s="118"/>
      <c r="S10" s="118"/>
      <c r="T10" s="118"/>
      <c r="U10" s="118"/>
      <c r="V10" s="118"/>
      <c r="W10" s="118"/>
      <c r="X10" s="118"/>
      <c r="Y10" s="118"/>
      <c r="Z10" s="118"/>
      <c r="AA10" s="118"/>
      <c r="AB10" s="124"/>
      <c r="AC10" s="195"/>
      <c r="AD10" s="197"/>
      <c r="AE10" s="108"/>
      <c r="AF10" s="108"/>
      <c r="AG10" s="108"/>
      <c r="AH10" s="108"/>
      <c r="AI10" s="108"/>
      <c r="AJ10" s="108"/>
      <c r="AK10" s="108"/>
      <c r="AL10" s="108"/>
      <c r="AM10" s="108"/>
      <c r="AN10" s="108"/>
      <c r="AO10" s="128"/>
      <c r="AP10" s="137" cm="1">
        <f t="array" ref="AP10">SUMPRODUCT((B10:M10&lt;&gt;-1)*B10:M10)</f>
        <v>0</v>
      </c>
      <c r="AQ10" s="138" cm="1">
        <f t="array" ref="AQ10">SUMPRODUCT((N10:AB10&lt;&gt;-1)*N10:AB10)</f>
        <v>0</v>
      </c>
      <c r="AR10" s="139" cm="1">
        <f t="array" ref="AR10">SUMPRODUCT((AC10:AO10&lt;&gt;-1)*AC10:AO10)</f>
        <v>0</v>
      </c>
      <c r="AS10" s="218">
        <f t="shared" si="0"/>
        <v>0</v>
      </c>
      <c r="AT10" s="227" t="e">
        <f t="shared" si="1"/>
        <v>#N/A</v>
      </c>
      <c r="AU10" s="228" t="e">
        <f t="shared" si="2"/>
        <v>#N/A</v>
      </c>
    </row>
    <row r="11" spans="1:47" ht="15" thickBot="1" x14ac:dyDescent="0.4">
      <c r="A11" s="131" t="s">
        <v>119</v>
      </c>
      <c r="B11" s="120"/>
      <c r="C11" s="2"/>
      <c r="D11" s="2"/>
      <c r="E11" s="2"/>
      <c r="F11" s="2"/>
      <c r="G11" s="2"/>
      <c r="H11" s="2"/>
      <c r="I11" s="2"/>
      <c r="J11" s="2"/>
      <c r="K11" s="2"/>
      <c r="L11" s="2"/>
      <c r="M11" s="201"/>
      <c r="N11" s="123"/>
      <c r="O11" s="118"/>
      <c r="P11" s="118"/>
      <c r="Q11" s="118"/>
      <c r="R11" s="118"/>
      <c r="S11" s="118"/>
      <c r="T11" s="118"/>
      <c r="U11" s="118"/>
      <c r="V11" s="118"/>
      <c r="W11" s="118"/>
      <c r="X11" s="118"/>
      <c r="Y11" s="118"/>
      <c r="Z11" s="118"/>
      <c r="AA11" s="118"/>
      <c r="AB11" s="124"/>
      <c r="AC11" s="195"/>
      <c r="AD11" s="197"/>
      <c r="AE11" s="108"/>
      <c r="AF11" s="108"/>
      <c r="AG11" s="108"/>
      <c r="AH11" s="108"/>
      <c r="AI11" s="108"/>
      <c r="AJ11" s="108"/>
      <c r="AK11" s="108"/>
      <c r="AL11" s="108"/>
      <c r="AM11" s="108"/>
      <c r="AN11" s="108"/>
      <c r="AO11" s="128"/>
      <c r="AP11" s="137" cm="1">
        <f t="array" ref="AP11">SUMPRODUCT((B11:M11&lt;&gt;-1)*B11:M11)</f>
        <v>0</v>
      </c>
      <c r="AQ11" s="138" cm="1">
        <f t="array" ref="AQ11">SUMPRODUCT((N11:AB11&lt;&gt;-1)*N11:AB11)</f>
        <v>0</v>
      </c>
      <c r="AR11" s="139" cm="1">
        <f t="array" ref="AR11">SUMPRODUCT((AC11:AO11&lt;&gt;-1)*AC11:AO11)</f>
        <v>0</v>
      </c>
      <c r="AS11" s="218">
        <f t="shared" si="0"/>
        <v>0</v>
      </c>
      <c r="AT11" s="227" t="e">
        <f t="shared" si="1"/>
        <v>#N/A</v>
      </c>
      <c r="AU11" s="228" t="e">
        <f t="shared" si="2"/>
        <v>#N/A</v>
      </c>
    </row>
    <row r="12" spans="1:47" ht="15" thickBot="1" x14ac:dyDescent="0.4">
      <c r="A12" s="131" t="s">
        <v>120</v>
      </c>
      <c r="B12" s="120"/>
      <c r="C12" s="2"/>
      <c r="D12" s="2"/>
      <c r="E12" s="2"/>
      <c r="F12" s="2"/>
      <c r="G12" s="2"/>
      <c r="H12" s="2"/>
      <c r="I12" s="2"/>
      <c r="J12" s="2"/>
      <c r="K12" s="2"/>
      <c r="L12" s="2"/>
      <c r="M12" s="201"/>
      <c r="N12" s="123"/>
      <c r="O12" s="118"/>
      <c r="P12" s="118"/>
      <c r="Q12" s="118"/>
      <c r="R12" s="118"/>
      <c r="S12" s="118"/>
      <c r="T12" s="118"/>
      <c r="U12" s="118"/>
      <c r="V12" s="118"/>
      <c r="W12" s="118"/>
      <c r="X12" s="118"/>
      <c r="Y12" s="118"/>
      <c r="Z12" s="118"/>
      <c r="AA12" s="118"/>
      <c r="AB12" s="124"/>
      <c r="AC12" s="195"/>
      <c r="AD12" s="197"/>
      <c r="AE12" s="108"/>
      <c r="AF12" s="108"/>
      <c r="AG12" s="108"/>
      <c r="AH12" s="108"/>
      <c r="AI12" s="108"/>
      <c r="AJ12" s="108"/>
      <c r="AK12" s="108"/>
      <c r="AL12" s="108"/>
      <c r="AM12" s="108"/>
      <c r="AN12" s="108"/>
      <c r="AO12" s="128"/>
      <c r="AP12" s="137" cm="1">
        <f t="array" ref="AP12">SUMPRODUCT((B12:M12&lt;&gt;-1)*B12:M12)</f>
        <v>0</v>
      </c>
      <c r="AQ12" s="138" cm="1">
        <f t="array" ref="AQ12">SUMPRODUCT((N12:AB12&lt;&gt;-1)*N12:AB12)</f>
        <v>0</v>
      </c>
      <c r="AR12" s="139" cm="1">
        <f t="array" ref="AR12">SUMPRODUCT((AC12:AO12&lt;&gt;-1)*AC12:AO12)</f>
        <v>0</v>
      </c>
      <c r="AS12" s="218">
        <f t="shared" si="0"/>
        <v>0</v>
      </c>
      <c r="AT12" s="227" t="e">
        <f t="shared" si="1"/>
        <v>#N/A</v>
      </c>
      <c r="AU12" s="228" t="e">
        <f t="shared" si="2"/>
        <v>#N/A</v>
      </c>
    </row>
    <row r="13" spans="1:47" ht="15" thickBot="1" x14ac:dyDescent="0.4">
      <c r="A13" s="131" t="s">
        <v>121</v>
      </c>
      <c r="B13" s="120"/>
      <c r="C13" s="2"/>
      <c r="D13" s="2"/>
      <c r="E13" s="2"/>
      <c r="F13" s="2"/>
      <c r="G13" s="2"/>
      <c r="H13" s="2"/>
      <c r="I13" s="2"/>
      <c r="J13" s="2"/>
      <c r="K13" s="2"/>
      <c r="L13" s="2"/>
      <c r="M13" s="201"/>
      <c r="N13" s="123"/>
      <c r="O13" s="118"/>
      <c r="P13" s="118"/>
      <c r="Q13" s="118"/>
      <c r="R13" s="118"/>
      <c r="S13" s="118"/>
      <c r="T13" s="118"/>
      <c r="U13" s="118"/>
      <c r="V13" s="118"/>
      <c r="W13" s="118"/>
      <c r="X13" s="118"/>
      <c r="Y13" s="118"/>
      <c r="Z13" s="118"/>
      <c r="AA13" s="118"/>
      <c r="AB13" s="124"/>
      <c r="AC13" s="195"/>
      <c r="AD13" s="197"/>
      <c r="AE13" s="108"/>
      <c r="AF13" s="108"/>
      <c r="AG13" s="108"/>
      <c r="AH13" s="108"/>
      <c r="AI13" s="108"/>
      <c r="AJ13" s="108"/>
      <c r="AK13" s="108"/>
      <c r="AL13" s="108"/>
      <c r="AM13" s="108"/>
      <c r="AN13" s="108"/>
      <c r="AO13" s="128"/>
      <c r="AP13" s="137" cm="1">
        <f t="array" ref="AP13">SUMPRODUCT((B13:M13&lt;&gt;-1)*B13:M13)</f>
        <v>0</v>
      </c>
      <c r="AQ13" s="138" cm="1">
        <f t="array" ref="AQ13">SUMPRODUCT((N13:AB13&lt;&gt;-1)*N13:AB13)</f>
        <v>0</v>
      </c>
      <c r="AR13" s="139" cm="1">
        <f t="array" ref="AR13">SUMPRODUCT((AC13:AO13&lt;&gt;-1)*AC13:AO13)</f>
        <v>0</v>
      </c>
      <c r="AS13" s="218">
        <f t="shared" si="0"/>
        <v>0</v>
      </c>
      <c r="AT13" s="227" t="e">
        <f t="shared" si="1"/>
        <v>#N/A</v>
      </c>
      <c r="AU13" s="228" t="e">
        <f t="shared" si="2"/>
        <v>#N/A</v>
      </c>
    </row>
    <row r="14" spans="1:47" ht="15" thickBot="1" x14ac:dyDescent="0.4">
      <c r="A14" s="131" t="s">
        <v>122</v>
      </c>
      <c r="B14" s="120"/>
      <c r="C14" s="2"/>
      <c r="D14" s="2"/>
      <c r="E14" s="2"/>
      <c r="F14" s="2"/>
      <c r="G14" s="2"/>
      <c r="H14" s="2"/>
      <c r="I14" s="2"/>
      <c r="J14" s="2"/>
      <c r="K14" s="2"/>
      <c r="L14" s="2"/>
      <c r="M14" s="201"/>
      <c r="N14" s="123"/>
      <c r="O14" s="118"/>
      <c r="P14" s="118"/>
      <c r="Q14" s="118"/>
      <c r="R14" s="118"/>
      <c r="S14" s="118"/>
      <c r="T14" s="118"/>
      <c r="U14" s="118"/>
      <c r="V14" s="118"/>
      <c r="W14" s="118"/>
      <c r="X14" s="118"/>
      <c r="Y14" s="118"/>
      <c r="Z14" s="118"/>
      <c r="AA14" s="118"/>
      <c r="AB14" s="124"/>
      <c r="AC14" s="195"/>
      <c r="AD14" s="197"/>
      <c r="AE14" s="108"/>
      <c r="AF14" s="108"/>
      <c r="AG14" s="108"/>
      <c r="AH14" s="108"/>
      <c r="AI14" s="108"/>
      <c r="AJ14" s="108"/>
      <c r="AK14" s="108"/>
      <c r="AL14" s="108"/>
      <c r="AM14" s="108"/>
      <c r="AN14" s="108"/>
      <c r="AO14" s="128"/>
      <c r="AP14" s="137" cm="1">
        <f t="array" ref="AP14">SUMPRODUCT((B14:M14&lt;&gt;-1)*B14:M14)</f>
        <v>0</v>
      </c>
      <c r="AQ14" s="138" cm="1">
        <f t="array" ref="AQ14">SUMPRODUCT((N14:AB14&lt;&gt;-1)*N14:AB14)</f>
        <v>0</v>
      </c>
      <c r="AR14" s="139" cm="1">
        <f t="array" ref="AR14">SUMPRODUCT((AC14:AO14&lt;&gt;-1)*AC14:AO14)</f>
        <v>0</v>
      </c>
      <c r="AS14" s="218">
        <f t="shared" si="0"/>
        <v>0</v>
      </c>
      <c r="AT14" s="227" t="e">
        <f t="shared" si="1"/>
        <v>#N/A</v>
      </c>
      <c r="AU14" s="228" t="e">
        <f t="shared" si="2"/>
        <v>#N/A</v>
      </c>
    </row>
    <row r="15" spans="1:47" ht="15" thickBot="1" x14ac:dyDescent="0.4">
      <c r="A15" s="131" t="s">
        <v>123</v>
      </c>
      <c r="B15" s="120"/>
      <c r="C15" s="2"/>
      <c r="D15" s="2"/>
      <c r="E15" s="2"/>
      <c r="F15" s="2"/>
      <c r="G15" s="2"/>
      <c r="H15" s="2"/>
      <c r="I15" s="2"/>
      <c r="J15" s="2"/>
      <c r="K15" s="2"/>
      <c r="L15" s="2"/>
      <c r="M15" s="201"/>
      <c r="N15" s="123"/>
      <c r="O15" s="118"/>
      <c r="P15" s="118"/>
      <c r="Q15" s="118"/>
      <c r="R15" s="118"/>
      <c r="S15" s="118"/>
      <c r="T15" s="118"/>
      <c r="U15" s="118"/>
      <c r="V15" s="118"/>
      <c r="W15" s="118"/>
      <c r="X15" s="118"/>
      <c r="Y15" s="118"/>
      <c r="Z15" s="118"/>
      <c r="AA15" s="118"/>
      <c r="AB15" s="124"/>
      <c r="AC15" s="195"/>
      <c r="AD15" s="197"/>
      <c r="AE15" s="108"/>
      <c r="AF15" s="108"/>
      <c r="AG15" s="108"/>
      <c r="AH15" s="108"/>
      <c r="AI15" s="108"/>
      <c r="AJ15" s="108"/>
      <c r="AK15" s="108"/>
      <c r="AL15" s="108"/>
      <c r="AM15" s="108"/>
      <c r="AN15" s="108"/>
      <c r="AO15" s="128"/>
      <c r="AP15" s="137" cm="1">
        <f t="array" ref="AP15">SUMPRODUCT((B15:M15&lt;&gt;-1)*B15:M15)</f>
        <v>0</v>
      </c>
      <c r="AQ15" s="138" cm="1">
        <f t="array" ref="AQ15">SUMPRODUCT((N15:AB15&lt;&gt;-1)*N15:AB15)</f>
        <v>0</v>
      </c>
      <c r="AR15" s="139" cm="1">
        <f t="array" ref="AR15">SUMPRODUCT((AC15:AO15&lt;&gt;-1)*AC15:AO15)</f>
        <v>0</v>
      </c>
      <c r="AS15" s="218">
        <f t="shared" si="0"/>
        <v>0</v>
      </c>
      <c r="AT15" s="227" t="e">
        <f t="shared" si="1"/>
        <v>#N/A</v>
      </c>
      <c r="AU15" s="228" t="e">
        <f t="shared" si="2"/>
        <v>#N/A</v>
      </c>
    </row>
    <row r="16" spans="1:47" ht="15" thickBot="1" x14ac:dyDescent="0.4">
      <c r="A16" s="131" t="s">
        <v>124</v>
      </c>
      <c r="B16" s="120"/>
      <c r="C16" s="2"/>
      <c r="D16" s="2"/>
      <c r="E16" s="2"/>
      <c r="F16" s="2"/>
      <c r="G16" s="2"/>
      <c r="H16" s="2"/>
      <c r="I16" s="2"/>
      <c r="J16" s="2"/>
      <c r="K16" s="2"/>
      <c r="L16" s="2"/>
      <c r="M16" s="201"/>
      <c r="N16" s="123"/>
      <c r="O16" s="118"/>
      <c r="P16" s="118"/>
      <c r="Q16" s="118"/>
      <c r="R16" s="118"/>
      <c r="S16" s="118"/>
      <c r="T16" s="118"/>
      <c r="U16" s="118"/>
      <c r="V16" s="118"/>
      <c r="W16" s="118"/>
      <c r="X16" s="118"/>
      <c r="Y16" s="118"/>
      <c r="Z16" s="118"/>
      <c r="AA16" s="118"/>
      <c r="AB16" s="124"/>
      <c r="AC16" s="195"/>
      <c r="AD16" s="197"/>
      <c r="AE16" s="108"/>
      <c r="AF16" s="108"/>
      <c r="AG16" s="108"/>
      <c r="AH16" s="108"/>
      <c r="AI16" s="108"/>
      <c r="AJ16" s="108"/>
      <c r="AK16" s="108"/>
      <c r="AL16" s="108"/>
      <c r="AM16" s="108"/>
      <c r="AN16" s="108"/>
      <c r="AO16" s="128"/>
      <c r="AP16" s="137" cm="1">
        <f t="array" ref="AP16">SUMPRODUCT((B16:M16&lt;&gt;-1)*B16:M16)</f>
        <v>0</v>
      </c>
      <c r="AQ16" s="138" cm="1">
        <f t="array" ref="AQ16">SUMPRODUCT((N16:AB16&lt;&gt;-1)*N16:AB16)</f>
        <v>0</v>
      </c>
      <c r="AR16" s="139" cm="1">
        <f t="array" ref="AR16">SUMPRODUCT((AC16:AO16&lt;&gt;-1)*AC16:AO16)</f>
        <v>0</v>
      </c>
      <c r="AS16" s="218">
        <f t="shared" si="0"/>
        <v>0</v>
      </c>
      <c r="AT16" s="227" t="e">
        <f t="shared" si="1"/>
        <v>#N/A</v>
      </c>
      <c r="AU16" s="228" t="e">
        <f t="shared" si="2"/>
        <v>#N/A</v>
      </c>
    </row>
    <row r="17" spans="1:47" ht="15" thickBot="1" x14ac:dyDescent="0.4">
      <c r="A17" s="131" t="s">
        <v>125</v>
      </c>
      <c r="B17" s="120"/>
      <c r="C17" s="2"/>
      <c r="D17" s="2"/>
      <c r="E17" s="2"/>
      <c r="F17" s="2"/>
      <c r="G17" s="2"/>
      <c r="H17" s="2"/>
      <c r="I17" s="2"/>
      <c r="J17" s="2"/>
      <c r="K17" s="2"/>
      <c r="L17" s="2"/>
      <c r="M17" s="201"/>
      <c r="N17" s="123"/>
      <c r="O17" s="118"/>
      <c r="P17" s="118"/>
      <c r="Q17" s="118"/>
      <c r="R17" s="118"/>
      <c r="S17" s="118"/>
      <c r="T17" s="118"/>
      <c r="U17" s="118"/>
      <c r="V17" s="118"/>
      <c r="W17" s="118"/>
      <c r="X17" s="119"/>
      <c r="Y17" s="118"/>
      <c r="Z17" s="118"/>
      <c r="AA17" s="118"/>
      <c r="AB17" s="124"/>
      <c r="AC17" s="195"/>
      <c r="AD17" s="197"/>
      <c r="AE17" s="108"/>
      <c r="AF17" s="108"/>
      <c r="AG17" s="108"/>
      <c r="AH17" s="108"/>
      <c r="AI17" s="108"/>
      <c r="AJ17" s="108"/>
      <c r="AK17" s="108"/>
      <c r="AL17" s="108"/>
      <c r="AM17" s="108"/>
      <c r="AN17" s="108"/>
      <c r="AO17" s="128"/>
      <c r="AP17" s="137" cm="1">
        <f t="array" ref="AP17">SUMPRODUCT((B17:M17&lt;&gt;-1)*B17:M17)</f>
        <v>0</v>
      </c>
      <c r="AQ17" s="138" cm="1">
        <f t="array" ref="AQ17">SUMPRODUCT((N17:AB17&lt;&gt;-1)*N17:AB17)</f>
        <v>0</v>
      </c>
      <c r="AR17" s="139" cm="1">
        <f t="array" ref="AR17">SUMPRODUCT((AC17:AO17&lt;&gt;-1)*AC17:AO17)</f>
        <v>0</v>
      </c>
      <c r="AS17" s="218">
        <f t="shared" si="0"/>
        <v>0</v>
      </c>
      <c r="AT17" s="227" t="e">
        <f t="shared" si="1"/>
        <v>#N/A</v>
      </c>
      <c r="AU17" s="228" t="e">
        <f t="shared" si="2"/>
        <v>#N/A</v>
      </c>
    </row>
    <row r="18" spans="1:47" ht="15" thickBot="1" x14ac:dyDescent="0.4">
      <c r="A18" s="131" t="s">
        <v>126</v>
      </c>
      <c r="B18" s="120"/>
      <c r="C18" s="2"/>
      <c r="D18" s="2"/>
      <c r="E18" s="2"/>
      <c r="F18" s="2"/>
      <c r="G18" s="2"/>
      <c r="H18" s="2"/>
      <c r="I18" s="2"/>
      <c r="J18" s="2"/>
      <c r="K18" s="2"/>
      <c r="L18" s="2"/>
      <c r="M18" s="201"/>
      <c r="N18" s="123"/>
      <c r="O18" s="118"/>
      <c r="P18" s="118"/>
      <c r="Q18" s="118"/>
      <c r="R18" s="118"/>
      <c r="S18" s="118"/>
      <c r="T18" s="118"/>
      <c r="U18" s="118"/>
      <c r="V18" s="118"/>
      <c r="W18" s="118"/>
      <c r="X18" s="118"/>
      <c r="Y18" s="118"/>
      <c r="Z18" s="118"/>
      <c r="AA18" s="118"/>
      <c r="AB18" s="124"/>
      <c r="AC18" s="195"/>
      <c r="AD18" s="197"/>
      <c r="AE18" s="108"/>
      <c r="AF18" s="108"/>
      <c r="AG18" s="108"/>
      <c r="AH18" s="108"/>
      <c r="AI18" s="108"/>
      <c r="AJ18" s="108"/>
      <c r="AK18" s="108"/>
      <c r="AL18" s="108"/>
      <c r="AM18" s="108"/>
      <c r="AN18" s="108"/>
      <c r="AO18" s="128"/>
      <c r="AP18" s="137" cm="1">
        <f t="array" ref="AP18">SUMPRODUCT((B18:M18&lt;&gt;-1)*B18:M18)</f>
        <v>0</v>
      </c>
      <c r="AQ18" s="138" cm="1">
        <f t="array" ref="AQ18">SUMPRODUCT((N18:AB18&lt;&gt;-1)*N18:AB18)</f>
        <v>0</v>
      </c>
      <c r="AR18" s="139" cm="1">
        <f t="array" ref="AR18">SUMPRODUCT((AC18:AO18&lt;&gt;-1)*AC18:AO18)</f>
        <v>0</v>
      </c>
      <c r="AS18" s="218">
        <f t="shared" si="0"/>
        <v>0</v>
      </c>
      <c r="AT18" s="227" t="e">
        <f t="shared" si="1"/>
        <v>#N/A</v>
      </c>
      <c r="AU18" s="228" t="e">
        <f t="shared" si="2"/>
        <v>#N/A</v>
      </c>
    </row>
    <row r="19" spans="1:47" ht="15" thickBot="1" x14ac:dyDescent="0.4">
      <c r="A19" s="131" t="s">
        <v>127</v>
      </c>
      <c r="B19" s="120"/>
      <c r="C19" s="2"/>
      <c r="D19" s="2"/>
      <c r="E19" s="2"/>
      <c r="F19" s="2"/>
      <c r="G19" s="2"/>
      <c r="H19" s="2"/>
      <c r="I19" s="2"/>
      <c r="J19" s="2"/>
      <c r="K19" s="2"/>
      <c r="L19" s="2"/>
      <c r="M19" s="201"/>
      <c r="N19" s="123"/>
      <c r="O19" s="118"/>
      <c r="P19" s="118"/>
      <c r="Q19" s="118"/>
      <c r="R19" s="118"/>
      <c r="S19" s="118"/>
      <c r="T19" s="118"/>
      <c r="U19" s="118"/>
      <c r="V19" s="118"/>
      <c r="W19" s="118"/>
      <c r="X19" s="118"/>
      <c r="Y19" s="118"/>
      <c r="Z19" s="118"/>
      <c r="AA19" s="118"/>
      <c r="AB19" s="124"/>
      <c r="AC19" s="195"/>
      <c r="AD19" s="197"/>
      <c r="AE19" s="108"/>
      <c r="AF19" s="108"/>
      <c r="AG19" s="108"/>
      <c r="AH19" s="108"/>
      <c r="AI19" s="108"/>
      <c r="AJ19" s="108"/>
      <c r="AK19" s="108"/>
      <c r="AL19" s="108"/>
      <c r="AM19" s="108"/>
      <c r="AN19" s="108"/>
      <c r="AO19" s="128"/>
      <c r="AP19" s="137" cm="1">
        <f t="array" ref="AP19">SUMPRODUCT((B19:M19&lt;&gt;-1)*B19:M19)</f>
        <v>0</v>
      </c>
      <c r="AQ19" s="138" cm="1">
        <f t="array" ref="AQ19">SUMPRODUCT((N19:AB19&lt;&gt;-1)*N19:AB19)</f>
        <v>0</v>
      </c>
      <c r="AR19" s="139" cm="1">
        <f t="array" ref="AR19">SUMPRODUCT((AC19:AO19&lt;&gt;-1)*AC19:AO19)</f>
        <v>0</v>
      </c>
      <c r="AS19" s="218">
        <f t="shared" si="0"/>
        <v>0</v>
      </c>
      <c r="AT19" s="227" t="e">
        <f t="shared" si="1"/>
        <v>#N/A</v>
      </c>
      <c r="AU19" s="228" t="e">
        <f t="shared" si="2"/>
        <v>#N/A</v>
      </c>
    </row>
    <row r="20" spans="1:47" ht="15" thickBot="1" x14ac:dyDescent="0.4">
      <c r="A20" s="131" t="s">
        <v>128</v>
      </c>
      <c r="B20" s="104"/>
      <c r="C20" s="26"/>
      <c r="D20" s="26"/>
      <c r="E20" s="26"/>
      <c r="F20" s="26"/>
      <c r="G20" s="26"/>
      <c r="H20" s="26"/>
      <c r="I20" s="26"/>
      <c r="J20" s="26"/>
      <c r="K20" s="26"/>
      <c r="L20" s="26"/>
      <c r="M20" s="203"/>
      <c r="N20" s="105"/>
      <c r="O20" s="27"/>
      <c r="P20" s="27"/>
      <c r="Q20" s="27"/>
      <c r="R20" s="27"/>
      <c r="S20" s="27"/>
      <c r="T20" s="27"/>
      <c r="U20" s="27"/>
      <c r="V20" s="27"/>
      <c r="W20" s="27"/>
      <c r="X20" s="27"/>
      <c r="Y20" s="27"/>
      <c r="Z20" s="27"/>
      <c r="AA20" s="27"/>
      <c r="AB20" s="106"/>
      <c r="AC20" s="198"/>
      <c r="AD20" s="198"/>
      <c r="AE20" s="28"/>
      <c r="AF20" s="28"/>
      <c r="AG20" s="28"/>
      <c r="AH20" s="28"/>
      <c r="AI20" s="28"/>
      <c r="AJ20" s="28"/>
      <c r="AK20" s="28"/>
      <c r="AL20" s="28"/>
      <c r="AM20" s="28"/>
      <c r="AN20" s="28"/>
      <c r="AO20" s="107"/>
      <c r="AP20" s="137" cm="1">
        <f t="array" ref="AP20">SUMPRODUCT((B20:M20&lt;&gt;-1)*B20:M20)</f>
        <v>0</v>
      </c>
      <c r="AQ20" s="138" cm="1">
        <f t="array" ref="AQ20">SUMPRODUCT((N20:AB20&lt;&gt;-1)*N20:AB20)</f>
        <v>0</v>
      </c>
      <c r="AR20" s="139" cm="1">
        <f t="array" ref="AR20">SUMPRODUCT((AC20:AO20&lt;&gt;-1)*AC20:AO20)</f>
        <v>0</v>
      </c>
      <c r="AS20" s="218">
        <f t="shared" si="0"/>
        <v>0</v>
      </c>
      <c r="AT20" s="227" t="e">
        <f t="shared" si="1"/>
        <v>#N/A</v>
      </c>
      <c r="AU20" s="228" t="e">
        <f t="shared" si="2"/>
        <v>#N/A</v>
      </c>
    </row>
    <row r="21" spans="1:47" ht="15" thickBot="1" x14ac:dyDescent="0.4">
      <c r="A21" s="131" t="s">
        <v>129</v>
      </c>
      <c r="B21" s="104"/>
      <c r="C21" s="26"/>
      <c r="D21" s="26"/>
      <c r="E21" s="26"/>
      <c r="F21" s="26"/>
      <c r="G21" s="26"/>
      <c r="H21" s="26"/>
      <c r="I21" s="26"/>
      <c r="J21" s="26"/>
      <c r="K21" s="26"/>
      <c r="L21" s="26"/>
      <c r="M21" s="203"/>
      <c r="N21" s="105"/>
      <c r="O21" s="27"/>
      <c r="P21" s="27"/>
      <c r="Q21" s="27"/>
      <c r="R21" s="27"/>
      <c r="S21" s="27"/>
      <c r="T21" s="27"/>
      <c r="U21" s="27"/>
      <c r="V21" s="27"/>
      <c r="W21" s="27"/>
      <c r="X21" s="27"/>
      <c r="Y21" s="27"/>
      <c r="Z21" s="27"/>
      <c r="AA21" s="27"/>
      <c r="AB21" s="106"/>
      <c r="AC21" s="198"/>
      <c r="AD21" s="198"/>
      <c r="AE21" s="28"/>
      <c r="AF21" s="28"/>
      <c r="AG21" s="28"/>
      <c r="AH21" s="28"/>
      <c r="AI21" s="28"/>
      <c r="AJ21" s="28"/>
      <c r="AK21" s="28"/>
      <c r="AL21" s="28"/>
      <c r="AM21" s="28"/>
      <c r="AN21" s="28"/>
      <c r="AO21" s="107"/>
      <c r="AP21" s="137" cm="1">
        <f t="array" ref="AP21">SUMPRODUCT((B21:M21&lt;&gt;-1)*B21:M21)</f>
        <v>0</v>
      </c>
      <c r="AQ21" s="138" cm="1">
        <f t="array" ref="AQ21">SUMPRODUCT((N21:AB21&lt;&gt;-1)*N21:AB21)</f>
        <v>0</v>
      </c>
      <c r="AR21" s="139" cm="1">
        <f t="array" ref="AR21">SUMPRODUCT((AC21:AO21&lt;&gt;-1)*AC21:AO21)</f>
        <v>0</v>
      </c>
      <c r="AS21" s="218">
        <f t="shared" si="0"/>
        <v>0</v>
      </c>
      <c r="AT21" s="227" t="e">
        <f t="shared" si="1"/>
        <v>#N/A</v>
      </c>
      <c r="AU21" s="228" t="e">
        <f t="shared" si="2"/>
        <v>#N/A</v>
      </c>
    </row>
    <row r="22" spans="1:47" ht="15" thickBot="1" x14ac:dyDescent="0.4">
      <c r="A22" s="131" t="s">
        <v>130</v>
      </c>
      <c r="B22" s="104"/>
      <c r="C22" s="26"/>
      <c r="D22" s="26"/>
      <c r="E22" s="26"/>
      <c r="F22" s="26"/>
      <c r="G22" s="26"/>
      <c r="H22" s="26"/>
      <c r="I22" s="26"/>
      <c r="J22" s="26"/>
      <c r="K22" s="26"/>
      <c r="L22" s="26"/>
      <c r="M22" s="203"/>
      <c r="N22" s="105"/>
      <c r="O22" s="27"/>
      <c r="P22" s="27"/>
      <c r="Q22" s="27"/>
      <c r="R22" s="27"/>
      <c r="S22" s="27"/>
      <c r="T22" s="27"/>
      <c r="U22" s="27"/>
      <c r="V22" s="27"/>
      <c r="W22" s="27"/>
      <c r="X22" s="27"/>
      <c r="Y22" s="27"/>
      <c r="Z22" s="27"/>
      <c r="AA22" s="27"/>
      <c r="AB22" s="106"/>
      <c r="AC22" s="198"/>
      <c r="AD22" s="198"/>
      <c r="AE22" s="28"/>
      <c r="AF22" s="28"/>
      <c r="AG22" s="28"/>
      <c r="AH22" s="28"/>
      <c r="AI22" s="28"/>
      <c r="AJ22" s="28"/>
      <c r="AK22" s="28"/>
      <c r="AL22" s="28"/>
      <c r="AM22" s="28"/>
      <c r="AN22" s="28"/>
      <c r="AO22" s="107"/>
      <c r="AP22" s="137" cm="1">
        <f t="array" ref="AP22">SUMPRODUCT((B22:M22&lt;&gt;-1)*B22:M22)</f>
        <v>0</v>
      </c>
      <c r="AQ22" s="138" cm="1">
        <f t="array" ref="AQ22">SUMPRODUCT((N22:AB22&lt;&gt;-1)*N22:AB22)</f>
        <v>0</v>
      </c>
      <c r="AR22" s="139" cm="1">
        <f t="array" ref="AR22">SUMPRODUCT((AC22:AO22&lt;&gt;-1)*AC22:AO22)</f>
        <v>0</v>
      </c>
      <c r="AS22" s="218">
        <f t="shared" si="0"/>
        <v>0</v>
      </c>
      <c r="AT22" s="227" t="e">
        <f t="shared" si="1"/>
        <v>#N/A</v>
      </c>
      <c r="AU22" s="228" t="e">
        <f t="shared" si="2"/>
        <v>#N/A</v>
      </c>
    </row>
    <row r="23" spans="1:47" ht="15" thickBot="1" x14ac:dyDescent="0.4">
      <c r="A23" s="131" t="s">
        <v>131</v>
      </c>
      <c r="B23" s="104"/>
      <c r="C23" s="26"/>
      <c r="D23" s="26"/>
      <c r="E23" s="26"/>
      <c r="F23" s="26"/>
      <c r="G23" s="26"/>
      <c r="H23" s="26"/>
      <c r="I23" s="26"/>
      <c r="J23" s="26"/>
      <c r="K23" s="26"/>
      <c r="L23" s="26"/>
      <c r="M23" s="203"/>
      <c r="N23" s="105"/>
      <c r="O23" s="27"/>
      <c r="P23" s="27"/>
      <c r="Q23" s="27"/>
      <c r="R23" s="27"/>
      <c r="S23" s="27"/>
      <c r="T23" s="27"/>
      <c r="U23" s="27"/>
      <c r="V23" s="27"/>
      <c r="W23" s="27"/>
      <c r="X23" s="27"/>
      <c r="Y23" s="27"/>
      <c r="Z23" s="27"/>
      <c r="AA23" s="27"/>
      <c r="AB23" s="106"/>
      <c r="AC23" s="198"/>
      <c r="AD23" s="198"/>
      <c r="AE23" s="28"/>
      <c r="AF23" s="28"/>
      <c r="AG23" s="28"/>
      <c r="AH23" s="28"/>
      <c r="AI23" s="28"/>
      <c r="AJ23" s="28"/>
      <c r="AK23" s="28"/>
      <c r="AL23" s="28"/>
      <c r="AM23" s="28"/>
      <c r="AN23" s="28"/>
      <c r="AO23" s="107"/>
      <c r="AP23" s="137" cm="1">
        <f t="array" ref="AP23">SUMPRODUCT((B23:M23&lt;&gt;-1)*B23:M23)</f>
        <v>0</v>
      </c>
      <c r="AQ23" s="138" cm="1">
        <f t="array" ref="AQ23">SUMPRODUCT((N23:AB23&lt;&gt;-1)*N23:AB23)</f>
        <v>0</v>
      </c>
      <c r="AR23" s="139" cm="1">
        <f t="array" ref="AR23">SUMPRODUCT((AC23:AO23&lt;&gt;-1)*AC23:AO23)</f>
        <v>0</v>
      </c>
      <c r="AS23" s="218">
        <f t="shared" si="0"/>
        <v>0</v>
      </c>
      <c r="AT23" s="227" t="e">
        <f t="shared" si="1"/>
        <v>#N/A</v>
      </c>
      <c r="AU23" s="228" t="e">
        <f t="shared" si="2"/>
        <v>#N/A</v>
      </c>
    </row>
    <row r="24" spans="1:47" ht="15" thickBot="1" x14ac:dyDescent="0.4">
      <c r="A24" s="131" t="s">
        <v>132</v>
      </c>
      <c r="B24" s="104"/>
      <c r="C24" s="26"/>
      <c r="D24" s="26"/>
      <c r="E24" s="26"/>
      <c r="F24" s="26"/>
      <c r="G24" s="26"/>
      <c r="H24" s="26"/>
      <c r="I24" s="26"/>
      <c r="J24" s="26"/>
      <c r="K24" s="26"/>
      <c r="L24" s="26"/>
      <c r="M24" s="203"/>
      <c r="N24" s="105"/>
      <c r="O24" s="27"/>
      <c r="P24" s="27"/>
      <c r="Q24" s="27"/>
      <c r="R24" s="27"/>
      <c r="S24" s="27"/>
      <c r="T24" s="27"/>
      <c r="U24" s="27"/>
      <c r="V24" s="27"/>
      <c r="W24" s="27"/>
      <c r="X24" s="27"/>
      <c r="Y24" s="27"/>
      <c r="Z24" s="27"/>
      <c r="AA24" s="27"/>
      <c r="AB24" s="106"/>
      <c r="AC24" s="198"/>
      <c r="AD24" s="198"/>
      <c r="AE24" s="28"/>
      <c r="AF24" s="28"/>
      <c r="AG24" s="28"/>
      <c r="AH24" s="28"/>
      <c r="AI24" s="28"/>
      <c r="AJ24" s="28"/>
      <c r="AK24" s="28"/>
      <c r="AL24" s="28"/>
      <c r="AM24" s="28"/>
      <c r="AN24" s="28"/>
      <c r="AO24" s="107"/>
      <c r="AP24" s="137" cm="1">
        <f t="array" ref="AP24">SUMPRODUCT((B24:M24&lt;&gt;-1)*B24:M24)</f>
        <v>0</v>
      </c>
      <c r="AQ24" s="138" cm="1">
        <f t="array" ref="AQ24">SUMPRODUCT((N24:AB24&lt;&gt;-1)*N24:AB24)</f>
        <v>0</v>
      </c>
      <c r="AR24" s="139" cm="1">
        <f t="array" ref="AR24">SUMPRODUCT((AC24:AO24&lt;&gt;-1)*AC24:AO24)</f>
        <v>0</v>
      </c>
      <c r="AS24" s="218">
        <f t="shared" si="0"/>
        <v>0</v>
      </c>
      <c r="AT24" s="227" t="e">
        <f t="shared" si="1"/>
        <v>#N/A</v>
      </c>
      <c r="AU24" s="228" t="e">
        <f t="shared" si="2"/>
        <v>#N/A</v>
      </c>
    </row>
    <row r="25" spans="1:47" ht="15" thickBot="1" x14ac:dyDescent="0.4">
      <c r="A25" s="131" t="s">
        <v>133</v>
      </c>
      <c r="B25" s="104"/>
      <c r="C25" s="26"/>
      <c r="D25" s="26"/>
      <c r="E25" s="26"/>
      <c r="F25" s="26"/>
      <c r="G25" s="26"/>
      <c r="H25" s="26"/>
      <c r="I25" s="26"/>
      <c r="J25" s="26"/>
      <c r="K25" s="26"/>
      <c r="L25" s="26"/>
      <c r="M25" s="203"/>
      <c r="N25" s="105"/>
      <c r="O25" s="27"/>
      <c r="P25" s="27"/>
      <c r="Q25" s="27"/>
      <c r="R25" s="27"/>
      <c r="S25" s="27"/>
      <c r="T25" s="27"/>
      <c r="U25" s="27"/>
      <c r="V25" s="27"/>
      <c r="W25" s="27"/>
      <c r="X25" s="27"/>
      <c r="Y25" s="27"/>
      <c r="Z25" s="27"/>
      <c r="AA25" s="27"/>
      <c r="AB25" s="106"/>
      <c r="AC25" s="198"/>
      <c r="AD25" s="198"/>
      <c r="AE25" s="28"/>
      <c r="AF25" s="28"/>
      <c r="AG25" s="28"/>
      <c r="AH25" s="28"/>
      <c r="AI25" s="28"/>
      <c r="AJ25" s="28"/>
      <c r="AK25" s="28"/>
      <c r="AL25" s="28"/>
      <c r="AM25" s="28"/>
      <c r="AN25" s="28"/>
      <c r="AO25" s="107"/>
      <c r="AP25" s="137" cm="1">
        <f t="array" ref="AP25">SUMPRODUCT((B25:M25&lt;&gt;-1)*B25:M25)</f>
        <v>0</v>
      </c>
      <c r="AQ25" s="138" cm="1">
        <f t="array" ref="AQ25">SUMPRODUCT((N25:AB25&lt;&gt;-1)*N25:AB25)</f>
        <v>0</v>
      </c>
      <c r="AR25" s="139" cm="1">
        <f t="array" ref="AR25">SUMPRODUCT((AC25:AO25&lt;&gt;-1)*AC25:AO25)</f>
        <v>0</v>
      </c>
      <c r="AS25" s="218">
        <f t="shared" si="0"/>
        <v>0</v>
      </c>
      <c r="AT25" s="227" t="e">
        <f t="shared" si="1"/>
        <v>#N/A</v>
      </c>
      <c r="AU25" s="228" t="e">
        <f t="shared" si="2"/>
        <v>#N/A</v>
      </c>
    </row>
    <row r="26" spans="1:47" ht="15" thickBot="1" x14ac:dyDescent="0.4">
      <c r="A26" s="131" t="s">
        <v>134</v>
      </c>
      <c r="B26" s="104"/>
      <c r="C26" s="26"/>
      <c r="D26" s="26"/>
      <c r="E26" s="26"/>
      <c r="F26" s="26"/>
      <c r="G26" s="26"/>
      <c r="H26" s="26"/>
      <c r="I26" s="26"/>
      <c r="J26" s="26"/>
      <c r="K26" s="26"/>
      <c r="L26" s="26"/>
      <c r="M26" s="203"/>
      <c r="N26" s="105"/>
      <c r="O26" s="27"/>
      <c r="P26" s="27"/>
      <c r="Q26" s="27"/>
      <c r="R26" s="27"/>
      <c r="S26" s="27"/>
      <c r="T26" s="27"/>
      <c r="U26" s="27"/>
      <c r="V26" s="27"/>
      <c r="W26" s="27"/>
      <c r="X26" s="27"/>
      <c r="Y26" s="27"/>
      <c r="Z26" s="27"/>
      <c r="AA26" s="27"/>
      <c r="AB26" s="106"/>
      <c r="AC26" s="198"/>
      <c r="AD26" s="198"/>
      <c r="AE26" s="28"/>
      <c r="AF26" s="28"/>
      <c r="AG26" s="28"/>
      <c r="AH26" s="28"/>
      <c r="AI26" s="28"/>
      <c r="AJ26" s="28"/>
      <c r="AK26" s="28"/>
      <c r="AL26" s="28"/>
      <c r="AM26" s="28"/>
      <c r="AN26" s="28"/>
      <c r="AO26" s="107"/>
      <c r="AP26" s="137" cm="1">
        <f t="array" ref="AP26">SUMPRODUCT((B26:M26&lt;&gt;-1)*B26:M26)</f>
        <v>0</v>
      </c>
      <c r="AQ26" s="138" cm="1">
        <f t="array" ref="AQ26">SUMPRODUCT((N26:AB26&lt;&gt;-1)*N26:AB26)</f>
        <v>0</v>
      </c>
      <c r="AR26" s="139" cm="1">
        <f t="array" ref="AR26">SUMPRODUCT((AC26:AO26&lt;&gt;-1)*AC26:AO26)</f>
        <v>0</v>
      </c>
      <c r="AS26" s="218">
        <f t="shared" si="0"/>
        <v>0</v>
      </c>
      <c r="AT26" s="227" t="e">
        <f t="shared" si="1"/>
        <v>#N/A</v>
      </c>
      <c r="AU26" s="228" t="e">
        <f t="shared" si="2"/>
        <v>#N/A</v>
      </c>
    </row>
    <row r="27" spans="1:47" ht="15" thickBot="1" x14ac:dyDescent="0.4">
      <c r="A27" s="131" t="s">
        <v>135</v>
      </c>
      <c r="B27" s="104"/>
      <c r="C27" s="26"/>
      <c r="D27" s="26"/>
      <c r="E27" s="26"/>
      <c r="F27" s="26"/>
      <c r="G27" s="26"/>
      <c r="H27" s="26"/>
      <c r="I27" s="26"/>
      <c r="J27" s="26"/>
      <c r="K27" s="26"/>
      <c r="L27" s="26"/>
      <c r="M27" s="203"/>
      <c r="N27" s="105"/>
      <c r="O27" s="27"/>
      <c r="P27" s="27"/>
      <c r="Q27" s="27"/>
      <c r="R27" s="27"/>
      <c r="S27" s="27"/>
      <c r="T27" s="27"/>
      <c r="U27" s="27"/>
      <c r="V27" s="27"/>
      <c r="W27" s="27"/>
      <c r="X27" s="27"/>
      <c r="Y27" s="27"/>
      <c r="Z27" s="27"/>
      <c r="AA27" s="27"/>
      <c r="AB27" s="106"/>
      <c r="AC27" s="198"/>
      <c r="AD27" s="198"/>
      <c r="AE27" s="28"/>
      <c r="AF27" s="28"/>
      <c r="AG27" s="28"/>
      <c r="AH27" s="28"/>
      <c r="AI27" s="28"/>
      <c r="AJ27" s="28"/>
      <c r="AK27" s="28"/>
      <c r="AL27" s="28"/>
      <c r="AM27" s="28"/>
      <c r="AN27" s="28"/>
      <c r="AO27" s="107"/>
      <c r="AP27" s="137" cm="1">
        <f t="array" ref="AP27">SUMPRODUCT((B27:M27&lt;&gt;-1)*B27:M27)</f>
        <v>0</v>
      </c>
      <c r="AQ27" s="138" cm="1">
        <f t="array" ref="AQ27">SUMPRODUCT((N27:AB27&lt;&gt;-1)*N27:AB27)</f>
        <v>0</v>
      </c>
      <c r="AR27" s="139" cm="1">
        <f t="array" ref="AR27">SUMPRODUCT((AC27:AO27&lt;&gt;-1)*AC27:AO27)</f>
        <v>0</v>
      </c>
      <c r="AS27" s="218">
        <f t="shared" si="0"/>
        <v>0</v>
      </c>
      <c r="AT27" s="227" t="e">
        <f t="shared" si="1"/>
        <v>#N/A</v>
      </c>
      <c r="AU27" s="228" t="e">
        <f t="shared" si="2"/>
        <v>#N/A</v>
      </c>
    </row>
    <row r="28" spans="1:47" ht="15" thickBot="1" x14ac:dyDescent="0.4">
      <c r="A28" s="131" t="s">
        <v>136</v>
      </c>
      <c r="B28" s="104"/>
      <c r="C28" s="26"/>
      <c r="D28" s="26"/>
      <c r="E28" s="26"/>
      <c r="F28" s="26"/>
      <c r="G28" s="26"/>
      <c r="H28" s="26"/>
      <c r="I28" s="26"/>
      <c r="J28" s="26"/>
      <c r="K28" s="26"/>
      <c r="L28" s="26"/>
      <c r="M28" s="203"/>
      <c r="N28" s="105"/>
      <c r="O28" s="27"/>
      <c r="P28" s="27"/>
      <c r="Q28" s="27"/>
      <c r="R28" s="27"/>
      <c r="S28" s="27"/>
      <c r="T28" s="27"/>
      <c r="U28" s="27"/>
      <c r="V28" s="27"/>
      <c r="W28" s="27"/>
      <c r="X28" s="27"/>
      <c r="Y28" s="27"/>
      <c r="Z28" s="27"/>
      <c r="AA28" s="27"/>
      <c r="AB28" s="106"/>
      <c r="AC28" s="198"/>
      <c r="AD28" s="198"/>
      <c r="AE28" s="28"/>
      <c r="AF28" s="28"/>
      <c r="AG28" s="28"/>
      <c r="AH28" s="28"/>
      <c r="AI28" s="28"/>
      <c r="AJ28" s="28"/>
      <c r="AK28" s="28"/>
      <c r="AL28" s="28"/>
      <c r="AM28" s="28"/>
      <c r="AN28" s="28"/>
      <c r="AO28" s="107"/>
      <c r="AP28" s="137" cm="1">
        <f t="array" ref="AP28">SUMPRODUCT((B28:M28&lt;&gt;-1)*B28:M28)</f>
        <v>0</v>
      </c>
      <c r="AQ28" s="138" cm="1">
        <f t="array" ref="AQ28">SUMPRODUCT((N28:AB28&lt;&gt;-1)*N28:AB28)</f>
        <v>0</v>
      </c>
      <c r="AR28" s="139" cm="1">
        <f t="array" ref="AR28">SUMPRODUCT((AC28:AO28&lt;&gt;-1)*AC28:AO28)</f>
        <v>0</v>
      </c>
      <c r="AS28" s="218">
        <f t="shared" si="0"/>
        <v>0</v>
      </c>
      <c r="AT28" s="227" t="e">
        <f t="shared" si="1"/>
        <v>#N/A</v>
      </c>
      <c r="AU28" s="228" t="e">
        <f t="shared" si="2"/>
        <v>#N/A</v>
      </c>
    </row>
    <row r="29" spans="1:47" ht="15" thickBot="1" x14ac:dyDescent="0.4">
      <c r="A29" s="131" t="s">
        <v>137</v>
      </c>
      <c r="B29" s="104"/>
      <c r="C29" s="26"/>
      <c r="D29" s="26"/>
      <c r="E29" s="26"/>
      <c r="F29" s="26"/>
      <c r="G29" s="26"/>
      <c r="H29" s="26"/>
      <c r="I29" s="26"/>
      <c r="J29" s="26"/>
      <c r="K29" s="26"/>
      <c r="L29" s="26"/>
      <c r="M29" s="203"/>
      <c r="N29" s="105"/>
      <c r="O29" s="27"/>
      <c r="P29" s="27"/>
      <c r="Q29" s="27"/>
      <c r="R29" s="27"/>
      <c r="S29" s="27"/>
      <c r="T29" s="27"/>
      <c r="U29" s="27"/>
      <c r="V29" s="27"/>
      <c r="W29" s="27"/>
      <c r="X29" s="27"/>
      <c r="Y29" s="27"/>
      <c r="Z29" s="27"/>
      <c r="AA29" s="27"/>
      <c r="AB29" s="106"/>
      <c r="AC29" s="198"/>
      <c r="AD29" s="198"/>
      <c r="AE29" s="28"/>
      <c r="AF29" s="28"/>
      <c r="AG29" s="28"/>
      <c r="AH29" s="28"/>
      <c r="AI29" s="28"/>
      <c r="AJ29" s="28"/>
      <c r="AK29" s="28"/>
      <c r="AL29" s="28"/>
      <c r="AM29" s="28"/>
      <c r="AN29" s="28"/>
      <c r="AO29" s="107"/>
      <c r="AP29" s="137" cm="1">
        <f t="array" ref="AP29">SUMPRODUCT((B29:M29&lt;&gt;-1)*B29:M29)</f>
        <v>0</v>
      </c>
      <c r="AQ29" s="138" cm="1">
        <f t="array" ref="AQ29">SUMPRODUCT((N29:AB29&lt;&gt;-1)*N29:AB29)</f>
        <v>0</v>
      </c>
      <c r="AR29" s="139" cm="1">
        <f t="array" ref="AR29">SUMPRODUCT((AC29:AO29&lt;&gt;-1)*AC29:AO29)</f>
        <v>0</v>
      </c>
      <c r="AS29" s="218">
        <f t="shared" si="0"/>
        <v>0</v>
      </c>
      <c r="AT29" s="227" t="e">
        <f t="shared" si="1"/>
        <v>#N/A</v>
      </c>
      <c r="AU29" s="228" t="e">
        <f t="shared" si="2"/>
        <v>#N/A</v>
      </c>
    </row>
    <row r="30" spans="1:47" ht="15" thickBot="1" x14ac:dyDescent="0.4">
      <c r="A30" s="131" t="s">
        <v>138</v>
      </c>
      <c r="B30" s="104"/>
      <c r="C30" s="26"/>
      <c r="D30" s="26"/>
      <c r="E30" s="26"/>
      <c r="F30" s="26"/>
      <c r="G30" s="26"/>
      <c r="H30" s="26"/>
      <c r="I30" s="26"/>
      <c r="J30" s="26"/>
      <c r="K30" s="26"/>
      <c r="L30" s="26"/>
      <c r="M30" s="203"/>
      <c r="N30" s="105"/>
      <c r="O30" s="27"/>
      <c r="P30" s="27"/>
      <c r="Q30" s="27"/>
      <c r="R30" s="27"/>
      <c r="S30" s="27"/>
      <c r="T30" s="27"/>
      <c r="U30" s="27"/>
      <c r="V30" s="27"/>
      <c r="W30" s="27"/>
      <c r="X30" s="27"/>
      <c r="Y30" s="27"/>
      <c r="Z30" s="27"/>
      <c r="AA30" s="27"/>
      <c r="AB30" s="106"/>
      <c r="AC30" s="198"/>
      <c r="AD30" s="198"/>
      <c r="AE30" s="28"/>
      <c r="AF30" s="28"/>
      <c r="AG30" s="28"/>
      <c r="AH30" s="28"/>
      <c r="AI30" s="28"/>
      <c r="AJ30" s="28"/>
      <c r="AK30" s="28"/>
      <c r="AL30" s="28"/>
      <c r="AM30" s="28"/>
      <c r="AN30" s="28"/>
      <c r="AO30" s="107"/>
      <c r="AP30" s="137" cm="1">
        <f t="array" ref="AP30">SUMPRODUCT((B30:M30&lt;&gt;-1)*B30:M30)</f>
        <v>0</v>
      </c>
      <c r="AQ30" s="138" cm="1">
        <f t="array" ref="AQ30">SUMPRODUCT((N30:AB30&lt;&gt;-1)*N30:AB30)</f>
        <v>0</v>
      </c>
      <c r="AR30" s="139" cm="1">
        <f t="array" ref="AR30">SUMPRODUCT((AC30:AO30&lt;&gt;-1)*AC30:AO30)</f>
        <v>0</v>
      </c>
      <c r="AS30" s="218">
        <f t="shared" si="0"/>
        <v>0</v>
      </c>
      <c r="AT30" s="227" t="e">
        <f t="shared" si="1"/>
        <v>#N/A</v>
      </c>
      <c r="AU30" s="228" t="e">
        <f t="shared" si="2"/>
        <v>#N/A</v>
      </c>
    </row>
    <row r="31" spans="1:47" ht="15" thickBot="1" x14ac:dyDescent="0.4">
      <c r="A31" s="131" t="s">
        <v>139</v>
      </c>
      <c r="B31" s="104"/>
      <c r="C31" s="26"/>
      <c r="D31" s="26"/>
      <c r="E31" s="26"/>
      <c r="F31" s="26"/>
      <c r="G31" s="26"/>
      <c r="H31" s="26"/>
      <c r="I31" s="26"/>
      <c r="J31" s="26"/>
      <c r="K31" s="26"/>
      <c r="L31" s="26"/>
      <c r="M31" s="203"/>
      <c r="N31" s="105"/>
      <c r="O31" s="27"/>
      <c r="P31" s="27"/>
      <c r="Q31" s="27"/>
      <c r="R31" s="27"/>
      <c r="S31" s="27"/>
      <c r="T31" s="27"/>
      <c r="U31" s="27"/>
      <c r="V31" s="27"/>
      <c r="W31" s="27"/>
      <c r="X31" s="27"/>
      <c r="Y31" s="27"/>
      <c r="Z31" s="27"/>
      <c r="AA31" s="27"/>
      <c r="AB31" s="106"/>
      <c r="AC31" s="198"/>
      <c r="AD31" s="198"/>
      <c r="AE31" s="28"/>
      <c r="AF31" s="28"/>
      <c r="AG31" s="28"/>
      <c r="AH31" s="28"/>
      <c r="AI31" s="28"/>
      <c r="AJ31" s="28"/>
      <c r="AK31" s="28"/>
      <c r="AL31" s="28"/>
      <c r="AM31" s="28"/>
      <c r="AN31" s="28"/>
      <c r="AO31" s="107"/>
      <c r="AP31" s="137" cm="1">
        <f t="array" ref="AP31">SUMPRODUCT((B31:M31&lt;&gt;-1)*B31:M31)</f>
        <v>0</v>
      </c>
      <c r="AQ31" s="138" cm="1">
        <f t="array" ref="AQ31">SUMPRODUCT((N31:AB31&lt;&gt;-1)*N31:AB31)</f>
        <v>0</v>
      </c>
      <c r="AR31" s="139" cm="1">
        <f t="array" ref="AR31">SUMPRODUCT((AC31:AO31&lt;&gt;-1)*AC31:AO31)</f>
        <v>0</v>
      </c>
      <c r="AS31" s="218">
        <f t="shared" si="0"/>
        <v>0</v>
      </c>
      <c r="AT31" s="227" t="e">
        <f t="shared" si="1"/>
        <v>#N/A</v>
      </c>
      <c r="AU31" s="228" t="e">
        <f t="shared" si="2"/>
        <v>#N/A</v>
      </c>
    </row>
    <row r="32" spans="1:47" ht="15" thickBot="1" x14ac:dyDescent="0.4">
      <c r="A32" s="131" t="s">
        <v>140</v>
      </c>
      <c r="B32" s="104"/>
      <c r="C32" s="26"/>
      <c r="D32" s="26"/>
      <c r="E32" s="26"/>
      <c r="F32" s="26"/>
      <c r="G32" s="26"/>
      <c r="H32" s="26"/>
      <c r="I32" s="26"/>
      <c r="J32" s="26"/>
      <c r="K32" s="26"/>
      <c r="L32" s="26"/>
      <c r="M32" s="203"/>
      <c r="N32" s="105"/>
      <c r="O32" s="27"/>
      <c r="P32" s="27"/>
      <c r="Q32" s="27"/>
      <c r="R32" s="27"/>
      <c r="S32" s="27"/>
      <c r="T32" s="27"/>
      <c r="U32" s="27"/>
      <c r="V32" s="27"/>
      <c r="W32" s="27"/>
      <c r="X32" s="27"/>
      <c r="Y32" s="27"/>
      <c r="Z32" s="27"/>
      <c r="AA32" s="27"/>
      <c r="AB32" s="106"/>
      <c r="AC32" s="198"/>
      <c r="AD32" s="198"/>
      <c r="AE32" s="28"/>
      <c r="AF32" s="28"/>
      <c r="AG32" s="28"/>
      <c r="AH32" s="28"/>
      <c r="AI32" s="28"/>
      <c r="AJ32" s="28"/>
      <c r="AK32" s="28"/>
      <c r="AL32" s="28"/>
      <c r="AM32" s="28"/>
      <c r="AN32" s="28"/>
      <c r="AO32" s="107"/>
      <c r="AP32" s="137" cm="1">
        <f t="array" ref="AP32">SUMPRODUCT((B32:M32&lt;&gt;-1)*B32:M32)</f>
        <v>0</v>
      </c>
      <c r="AQ32" s="138" cm="1">
        <f t="array" ref="AQ32">SUMPRODUCT((N32:AB32&lt;&gt;-1)*N32:AB32)</f>
        <v>0</v>
      </c>
      <c r="AR32" s="139" cm="1">
        <f t="array" ref="AR32">SUMPRODUCT((AC32:AO32&lt;&gt;-1)*AC32:AO32)</f>
        <v>0</v>
      </c>
      <c r="AS32" s="218">
        <f t="shared" si="0"/>
        <v>0</v>
      </c>
      <c r="AT32" s="227" t="e">
        <f t="shared" si="1"/>
        <v>#N/A</v>
      </c>
      <c r="AU32" s="228" t="e">
        <f t="shared" si="2"/>
        <v>#N/A</v>
      </c>
    </row>
    <row r="33" spans="1:47" ht="15" thickBot="1" x14ac:dyDescent="0.4">
      <c r="A33" s="131" t="s">
        <v>141</v>
      </c>
      <c r="B33" s="121"/>
      <c r="C33" s="122"/>
      <c r="D33" s="122"/>
      <c r="E33" s="122"/>
      <c r="F33" s="122"/>
      <c r="G33" s="122"/>
      <c r="H33" s="122"/>
      <c r="I33" s="122"/>
      <c r="J33" s="122"/>
      <c r="K33" s="122"/>
      <c r="L33" s="122"/>
      <c r="M33" s="204"/>
      <c r="N33" s="125"/>
      <c r="O33" s="126"/>
      <c r="P33" s="126"/>
      <c r="Q33" s="126"/>
      <c r="R33" s="126"/>
      <c r="S33" s="126"/>
      <c r="T33" s="126"/>
      <c r="U33" s="126"/>
      <c r="V33" s="126"/>
      <c r="W33" s="126"/>
      <c r="X33" s="126"/>
      <c r="Y33" s="126"/>
      <c r="Z33" s="126"/>
      <c r="AA33" s="126"/>
      <c r="AB33" s="127"/>
      <c r="AC33" s="198"/>
      <c r="AD33" s="199"/>
      <c r="AE33" s="129"/>
      <c r="AF33" s="129"/>
      <c r="AG33" s="129"/>
      <c r="AH33" s="129"/>
      <c r="AI33" s="129"/>
      <c r="AJ33" s="129"/>
      <c r="AK33" s="129"/>
      <c r="AL33" s="129"/>
      <c r="AM33" s="129"/>
      <c r="AN33" s="129"/>
      <c r="AO33" s="130"/>
      <c r="AP33" s="137" cm="1">
        <f t="array" ref="AP33">SUMPRODUCT((B33:M33&lt;&gt;-1)*B33:M33)</f>
        <v>0</v>
      </c>
      <c r="AQ33" s="138" cm="1">
        <f t="array" ref="AQ33">SUMPRODUCT((N33:AB33&lt;&gt;-1)*N33:AB33)</f>
        <v>0</v>
      </c>
      <c r="AR33" s="139" cm="1">
        <f t="array" ref="AR33">SUMPRODUCT((AC33:AO33&lt;&gt;-1)*AC33:AO33)</f>
        <v>0</v>
      </c>
      <c r="AS33" s="218">
        <f t="shared" si="0"/>
        <v>0</v>
      </c>
      <c r="AT33" s="227" t="e">
        <f t="shared" si="1"/>
        <v>#N/A</v>
      </c>
      <c r="AU33" s="228" t="e">
        <f t="shared" si="2"/>
        <v>#N/A</v>
      </c>
    </row>
    <row r="34" spans="1:47" s="4" customFormat="1" ht="29" x14ac:dyDescent="0.35">
      <c r="A34" s="57" t="s">
        <v>82</v>
      </c>
      <c r="B34" s="2">
        <v>2</v>
      </c>
      <c r="C34" s="2">
        <v>1</v>
      </c>
      <c r="D34" s="2">
        <v>1</v>
      </c>
      <c r="E34" s="2">
        <v>1</v>
      </c>
      <c r="F34" s="2">
        <v>1</v>
      </c>
      <c r="G34" s="2">
        <v>1</v>
      </c>
      <c r="H34" s="2">
        <v>1</v>
      </c>
      <c r="I34" s="2">
        <v>1</v>
      </c>
      <c r="J34" s="2">
        <v>1</v>
      </c>
      <c r="K34" s="2">
        <v>1</v>
      </c>
      <c r="L34" s="2">
        <v>1</v>
      </c>
      <c r="M34" s="2">
        <v>2</v>
      </c>
      <c r="N34" s="134">
        <v>1</v>
      </c>
      <c r="O34" s="134">
        <v>1</v>
      </c>
      <c r="P34" s="134">
        <v>2</v>
      </c>
      <c r="Q34" s="134">
        <v>1</v>
      </c>
      <c r="R34" s="134">
        <v>1</v>
      </c>
      <c r="S34" s="134">
        <v>1</v>
      </c>
      <c r="T34" s="134">
        <v>1</v>
      </c>
      <c r="U34" s="134">
        <v>1</v>
      </c>
      <c r="V34" s="134">
        <v>1</v>
      </c>
      <c r="W34" s="134">
        <v>2</v>
      </c>
      <c r="X34" s="134">
        <v>1</v>
      </c>
      <c r="Y34" s="134">
        <v>2</v>
      </c>
      <c r="Z34" s="134">
        <v>1</v>
      </c>
      <c r="AA34" s="134">
        <v>1</v>
      </c>
      <c r="AB34" s="134">
        <v>3</v>
      </c>
      <c r="AC34" s="200">
        <v>1</v>
      </c>
      <c r="AD34" s="152">
        <v>1</v>
      </c>
      <c r="AE34" s="152">
        <v>1</v>
      </c>
      <c r="AF34" s="152">
        <v>1</v>
      </c>
      <c r="AG34" s="152">
        <v>1</v>
      </c>
      <c r="AH34" s="152">
        <v>1</v>
      </c>
      <c r="AI34" s="152">
        <v>1</v>
      </c>
      <c r="AJ34" s="152">
        <v>1</v>
      </c>
      <c r="AK34" s="152">
        <v>1</v>
      </c>
      <c r="AL34" s="152">
        <v>1</v>
      </c>
      <c r="AM34" s="152">
        <v>2</v>
      </c>
      <c r="AN34" s="152">
        <v>1</v>
      </c>
      <c r="AO34" s="152">
        <v>3</v>
      </c>
      <c r="AP34" s="113">
        <f>SUM(B34:O34)</f>
        <v>16</v>
      </c>
      <c r="AQ34" s="114">
        <f>SUM(P34:AC34)</f>
        <v>19</v>
      </c>
      <c r="AR34" s="115">
        <f>SUM(AD34:AO34)</f>
        <v>15</v>
      </c>
      <c r="AS34" s="219">
        <v>50</v>
      </c>
      <c r="AT34" s="227">
        <v>120</v>
      </c>
      <c r="AU34" s="229">
        <v>120</v>
      </c>
    </row>
    <row r="35" spans="1:47" s="4" customFormat="1" ht="29" hidden="1" x14ac:dyDescent="0.35">
      <c r="A35" s="57" t="s">
        <v>78</v>
      </c>
      <c r="B35" s="38">
        <f>B34*COUNTA(B2:B33)</f>
        <v>0</v>
      </c>
      <c r="C35" s="39">
        <f t="shared" ref="C35:AO35" si="3">C34*COUNTA(C2:C33)</f>
        <v>0</v>
      </c>
      <c r="D35" s="39">
        <f t="shared" si="3"/>
        <v>0</v>
      </c>
      <c r="E35" s="39">
        <f t="shared" si="3"/>
        <v>0</v>
      </c>
      <c r="F35" s="39">
        <f t="shared" si="3"/>
        <v>0</v>
      </c>
      <c r="G35" s="39">
        <f t="shared" si="3"/>
        <v>0</v>
      </c>
      <c r="H35" s="39">
        <f t="shared" si="3"/>
        <v>0</v>
      </c>
      <c r="I35" s="39">
        <f t="shared" si="3"/>
        <v>0</v>
      </c>
      <c r="J35" s="39">
        <f t="shared" si="3"/>
        <v>0</v>
      </c>
      <c r="K35" s="39">
        <f t="shared" si="3"/>
        <v>0</v>
      </c>
      <c r="L35" s="39">
        <f t="shared" si="3"/>
        <v>0</v>
      </c>
      <c r="M35" s="39">
        <f t="shared" si="3"/>
        <v>0</v>
      </c>
      <c r="N35" s="40">
        <f t="shared" si="3"/>
        <v>0</v>
      </c>
      <c r="O35" s="40">
        <f t="shared" si="3"/>
        <v>0</v>
      </c>
      <c r="P35" s="40">
        <f t="shared" si="3"/>
        <v>0</v>
      </c>
      <c r="Q35" s="40">
        <f t="shared" si="3"/>
        <v>0</v>
      </c>
      <c r="R35" s="40">
        <f t="shared" si="3"/>
        <v>0</v>
      </c>
      <c r="S35" s="40">
        <f t="shared" si="3"/>
        <v>0</v>
      </c>
      <c r="T35" s="40">
        <f t="shared" si="3"/>
        <v>0</v>
      </c>
      <c r="U35" s="40">
        <f t="shared" si="3"/>
        <v>0</v>
      </c>
      <c r="V35" s="40">
        <f t="shared" si="3"/>
        <v>0</v>
      </c>
      <c r="W35" s="40">
        <f t="shared" si="3"/>
        <v>0</v>
      </c>
      <c r="X35" s="40">
        <f t="shared" si="3"/>
        <v>0</v>
      </c>
      <c r="Y35" s="40">
        <f t="shared" si="3"/>
        <v>0</v>
      </c>
      <c r="Z35" s="40">
        <f t="shared" si="3"/>
        <v>0</v>
      </c>
      <c r="AA35" s="40">
        <f t="shared" si="3"/>
        <v>0</v>
      </c>
      <c r="AB35" s="40">
        <f t="shared" si="3"/>
        <v>0</v>
      </c>
      <c r="AC35" s="41">
        <f t="shared" si="3"/>
        <v>0</v>
      </c>
      <c r="AD35" s="41">
        <f t="shared" si="3"/>
        <v>0</v>
      </c>
      <c r="AE35" s="41">
        <f t="shared" si="3"/>
        <v>0</v>
      </c>
      <c r="AF35" s="41">
        <f t="shared" si="3"/>
        <v>0</v>
      </c>
      <c r="AG35" s="41">
        <f t="shared" si="3"/>
        <v>0</v>
      </c>
      <c r="AH35" s="41">
        <f t="shared" si="3"/>
        <v>0</v>
      </c>
      <c r="AI35" s="41">
        <f t="shared" si="3"/>
        <v>0</v>
      </c>
      <c r="AJ35" s="41">
        <f t="shared" si="3"/>
        <v>0</v>
      </c>
      <c r="AK35" s="41">
        <f t="shared" si="3"/>
        <v>0</v>
      </c>
      <c r="AL35" s="41">
        <f t="shared" si="3"/>
        <v>0</v>
      </c>
      <c r="AM35" s="41">
        <f t="shared" si="3"/>
        <v>0</v>
      </c>
      <c r="AN35" s="41">
        <f t="shared" si="3"/>
        <v>0</v>
      </c>
      <c r="AO35" s="41">
        <f t="shared" si="3"/>
        <v>0</v>
      </c>
      <c r="AP35" s="39">
        <f t="shared" ref="AP35:AP36" si="4">SUM(B35:O35)</f>
        <v>0</v>
      </c>
      <c r="AQ35" s="40">
        <f t="shared" ref="AQ35:AQ36" si="5">SUM(P35:AC35)</f>
        <v>0</v>
      </c>
      <c r="AR35" s="41">
        <f t="shared" ref="AR35:AR36" si="6">SUM(AD35:AO35)</f>
        <v>0</v>
      </c>
      <c r="AS35" s="42">
        <f>SUM(AP35:AR35)</f>
        <v>0</v>
      </c>
    </row>
    <row r="36" spans="1:47" s="4" customFormat="1" hidden="1" x14ac:dyDescent="0.35">
      <c r="A36" s="57" t="s">
        <v>67</v>
      </c>
      <c r="B36" s="38" cm="1">
        <f t="array" ref="B36">SUMPRODUCT((B2:B19&lt;&gt;-1)*B2:B19)</f>
        <v>0</v>
      </c>
      <c r="C36" s="38" cm="1">
        <f t="array" ref="C36">SUMPRODUCT((C2:C19&lt;&gt;-1)*C2:C19)</f>
        <v>0</v>
      </c>
      <c r="D36" s="38" cm="1">
        <f t="array" ref="D36">SUMPRODUCT((D2:D19&lt;&gt;-1)*D2:D19)</f>
        <v>0</v>
      </c>
      <c r="E36" s="38" cm="1">
        <f t="array" ref="E36">SUMPRODUCT((E2:E19&lt;&gt;-1)*E2:E19)</f>
        <v>0</v>
      </c>
      <c r="F36" s="38" cm="1">
        <f t="array" ref="F36">SUMPRODUCT((F2:F19&lt;&gt;-1)*F2:F19)</f>
        <v>0</v>
      </c>
      <c r="G36" s="38" cm="1">
        <f t="array" ref="G36">SUMPRODUCT((G2:G19&lt;&gt;-1)*G2:G19)</f>
        <v>0</v>
      </c>
      <c r="H36" s="38" cm="1">
        <f t="array" ref="H36">SUMPRODUCT((H2:H19&lt;&gt;-1)*H2:H19)</f>
        <v>0</v>
      </c>
      <c r="I36" s="38" cm="1">
        <f t="array" ref="I36">SUMPRODUCT((I2:I19&lt;&gt;-1)*I2:I19)</f>
        <v>0</v>
      </c>
      <c r="J36" s="38" cm="1">
        <f t="array" ref="J36">SUMPRODUCT((J2:J19&lt;&gt;-1)*J2:J19)</f>
        <v>0</v>
      </c>
      <c r="K36" s="38" cm="1">
        <f t="array" ref="K36">SUMPRODUCT((K2:K19&lt;&gt;-1)*K2:K19)</f>
        <v>0</v>
      </c>
      <c r="L36" s="38" cm="1">
        <f t="array" ref="L36">SUMPRODUCT((L2:L19&lt;&gt;-1)*L2:L19)</f>
        <v>0</v>
      </c>
      <c r="M36" s="38" cm="1">
        <f t="array" ref="M36">SUMPRODUCT((M2:M19&lt;&gt;-1)*M2:M19)</f>
        <v>0</v>
      </c>
      <c r="N36" s="117" cm="1">
        <f t="array" ref="N36">SUMPRODUCT((N2:N19&lt;&gt;-1)*N2:N19)</f>
        <v>0</v>
      </c>
      <c r="O36" s="117" cm="1">
        <f t="array" ref="O36">SUMPRODUCT((O2:O19&lt;&gt;-1)*O2:O19)</f>
        <v>0</v>
      </c>
      <c r="P36" s="117" cm="1">
        <f t="array" ref="P36">SUMPRODUCT((P2:P19&lt;&gt;-1)*P2:P19)</f>
        <v>0</v>
      </c>
      <c r="Q36" s="117" cm="1">
        <f t="array" ref="Q36">SUMPRODUCT((Q2:Q19&lt;&gt;-1)*Q2:Q19)</f>
        <v>0</v>
      </c>
      <c r="R36" s="117" cm="1">
        <f t="array" ref="R36">SUMPRODUCT((R2:R19&lt;&gt;-1)*R2:R19)</f>
        <v>0</v>
      </c>
      <c r="S36" s="117" cm="1">
        <f t="array" ref="S36">SUMPRODUCT((S2:S19&lt;&gt;-1)*S2:S19)</f>
        <v>0</v>
      </c>
      <c r="T36" s="117" cm="1">
        <f t="array" ref="T36">SUMPRODUCT((T2:T19&lt;&gt;-1)*T2:T19)</f>
        <v>0</v>
      </c>
      <c r="U36" s="117" cm="1">
        <f t="array" ref="U36">SUMPRODUCT((U2:U19&lt;&gt;-1)*U2:U19)</f>
        <v>0</v>
      </c>
      <c r="V36" s="117" cm="1">
        <f t="array" ref="V36">SUMPRODUCT((V2:V19&lt;&gt;-1)*V2:V19)</f>
        <v>0</v>
      </c>
      <c r="W36" s="117" cm="1">
        <f t="array" ref="W36">SUMPRODUCT((W2:W19&lt;&gt;-1)*W2:W19)</f>
        <v>0</v>
      </c>
      <c r="X36" s="117" cm="1">
        <f t="array" ref="X36">SUMPRODUCT((X2:X19&lt;&gt;-1)*X2:X19)</f>
        <v>0</v>
      </c>
      <c r="Y36" s="117" cm="1">
        <f t="array" ref="Y36">SUMPRODUCT((Y2:Y19&lt;&gt;-1)*Y2:Y19)</f>
        <v>0</v>
      </c>
      <c r="Z36" s="117" cm="1">
        <f t="array" ref="Z36">SUMPRODUCT((Z2:Z19&lt;&gt;-1)*Z2:Z19)</f>
        <v>0</v>
      </c>
      <c r="AA36" s="117" cm="1">
        <f t="array" ref="AA36">SUMPRODUCT((AA2:AA19&lt;&gt;-1)*AA2:AA19)</f>
        <v>0</v>
      </c>
      <c r="AB36" s="117" cm="1">
        <f t="array" ref="AB36">SUMPRODUCT((AB2:AB19&lt;&gt;-1)*AB2:AB19)</f>
        <v>0</v>
      </c>
      <c r="AC36" s="116" cm="1">
        <f t="array" ref="AC36">SUMPRODUCT((AC2:AC19&lt;&gt;-1)*AC2:AC19)</f>
        <v>0</v>
      </c>
      <c r="AD36" s="116" cm="1">
        <f t="array" ref="AD36">SUMPRODUCT((AD2:AD19&lt;&gt;-1)*AD2:AD19)</f>
        <v>0</v>
      </c>
      <c r="AE36" s="116" cm="1">
        <f t="array" ref="AE36">SUMPRODUCT((AE2:AE19&lt;&gt;-1)*AE2:AE19)</f>
        <v>0</v>
      </c>
      <c r="AF36" s="116" cm="1">
        <f t="array" ref="AF36">SUMPRODUCT((AF2:AF19&lt;&gt;-1)*AF2:AF19)</f>
        <v>0</v>
      </c>
      <c r="AG36" s="116" cm="1">
        <f t="array" ref="AG36">SUMPRODUCT((AG2:AG19&lt;&gt;-1)*AG2:AG19)</f>
        <v>0</v>
      </c>
      <c r="AH36" s="116" cm="1">
        <f t="array" ref="AH36">SUMPRODUCT((AH2:AH19&lt;&gt;-1)*AH2:AH19)</f>
        <v>0</v>
      </c>
      <c r="AI36" s="116" cm="1">
        <f t="array" ref="AI36">SUMPRODUCT((AI2:AI19&lt;&gt;-1)*AI2:AI19)</f>
        <v>0</v>
      </c>
      <c r="AJ36" s="116" cm="1">
        <f t="array" ref="AJ36">SUMPRODUCT((AJ2:AJ19&lt;&gt;-1)*AJ2:AJ19)</f>
        <v>0</v>
      </c>
      <c r="AK36" s="116" cm="1">
        <f t="array" ref="AK36">SUMPRODUCT((AK2:AK19&lt;&gt;-1)*AK2:AK19)</f>
        <v>0</v>
      </c>
      <c r="AL36" s="116" cm="1">
        <f t="array" ref="AL36">SUMPRODUCT((AL2:AL19&lt;&gt;-1)*AL2:AL19)</f>
        <v>0</v>
      </c>
      <c r="AM36" s="116" cm="1">
        <f t="array" ref="AM36">SUMPRODUCT((AM2:AM19&lt;&gt;-1)*AM2:AM19)</f>
        <v>0</v>
      </c>
      <c r="AN36" s="116" cm="1">
        <f t="array" ref="AN36">SUMPRODUCT((AN2:AN19&lt;&gt;-1)*AN2:AN19)</f>
        <v>0</v>
      </c>
      <c r="AO36" s="116" cm="1">
        <f t="array" ref="AO36">SUMPRODUCT((AO2:AO19&lt;&gt;-1)*AO2:AO19)</f>
        <v>0</v>
      </c>
      <c r="AP36" s="39">
        <f t="shared" si="4"/>
        <v>0</v>
      </c>
      <c r="AQ36" s="40">
        <f t="shared" si="5"/>
        <v>0</v>
      </c>
      <c r="AR36" s="41">
        <f t="shared" si="6"/>
        <v>0</v>
      </c>
      <c r="AS36" s="42">
        <f>SUM(AP36:AR36)</f>
        <v>0</v>
      </c>
    </row>
    <row r="37" spans="1:47" s="4" customFormat="1" ht="29" hidden="1" x14ac:dyDescent="0.35">
      <c r="A37" s="57" t="s">
        <v>83</v>
      </c>
      <c r="B37" s="43" t="e">
        <f>B36/B35</f>
        <v>#DIV/0!</v>
      </c>
      <c r="C37" s="29" t="e">
        <f t="shared" ref="C37:AO37" si="7">C36/C35</f>
        <v>#DIV/0!</v>
      </c>
      <c r="D37" s="29" t="e">
        <f t="shared" si="7"/>
        <v>#DIV/0!</v>
      </c>
      <c r="E37" s="29" t="e">
        <f t="shared" si="7"/>
        <v>#DIV/0!</v>
      </c>
      <c r="F37" s="29" t="e">
        <f t="shared" si="7"/>
        <v>#DIV/0!</v>
      </c>
      <c r="G37" s="29" t="e">
        <f t="shared" si="7"/>
        <v>#DIV/0!</v>
      </c>
      <c r="H37" s="29" t="e">
        <f t="shared" si="7"/>
        <v>#DIV/0!</v>
      </c>
      <c r="I37" s="29" t="e">
        <f t="shared" si="7"/>
        <v>#DIV/0!</v>
      </c>
      <c r="J37" s="29" t="e">
        <f t="shared" si="7"/>
        <v>#DIV/0!</v>
      </c>
      <c r="K37" s="29" t="e">
        <f t="shared" si="7"/>
        <v>#DIV/0!</v>
      </c>
      <c r="L37" s="29" t="e">
        <f t="shared" si="7"/>
        <v>#DIV/0!</v>
      </c>
      <c r="M37" s="29" t="e">
        <f t="shared" si="7"/>
        <v>#DIV/0!</v>
      </c>
      <c r="N37" s="30" t="e">
        <f t="shared" si="7"/>
        <v>#DIV/0!</v>
      </c>
      <c r="O37" s="30" t="e">
        <f t="shared" si="7"/>
        <v>#DIV/0!</v>
      </c>
      <c r="P37" s="30" t="e">
        <f t="shared" si="7"/>
        <v>#DIV/0!</v>
      </c>
      <c r="Q37" s="30" t="e">
        <f t="shared" si="7"/>
        <v>#DIV/0!</v>
      </c>
      <c r="R37" s="30" t="e">
        <f t="shared" si="7"/>
        <v>#DIV/0!</v>
      </c>
      <c r="S37" s="30" t="e">
        <f t="shared" si="7"/>
        <v>#DIV/0!</v>
      </c>
      <c r="T37" s="30" t="e">
        <f t="shared" si="7"/>
        <v>#DIV/0!</v>
      </c>
      <c r="U37" s="30" t="e">
        <f t="shared" si="7"/>
        <v>#DIV/0!</v>
      </c>
      <c r="V37" s="30" t="e">
        <f t="shared" si="7"/>
        <v>#DIV/0!</v>
      </c>
      <c r="W37" s="30" t="e">
        <f t="shared" si="7"/>
        <v>#DIV/0!</v>
      </c>
      <c r="X37" s="30" t="e">
        <f t="shared" si="7"/>
        <v>#DIV/0!</v>
      </c>
      <c r="Y37" s="30" t="e">
        <f t="shared" si="7"/>
        <v>#DIV/0!</v>
      </c>
      <c r="Z37" s="30" t="e">
        <f t="shared" si="7"/>
        <v>#DIV/0!</v>
      </c>
      <c r="AA37" s="30" t="e">
        <f t="shared" si="7"/>
        <v>#DIV/0!</v>
      </c>
      <c r="AB37" s="30" t="e">
        <f t="shared" si="7"/>
        <v>#DIV/0!</v>
      </c>
      <c r="AC37" s="31" t="e">
        <f t="shared" si="7"/>
        <v>#DIV/0!</v>
      </c>
      <c r="AD37" s="31" t="e">
        <f t="shared" si="7"/>
        <v>#DIV/0!</v>
      </c>
      <c r="AE37" s="31" t="e">
        <f t="shared" si="7"/>
        <v>#DIV/0!</v>
      </c>
      <c r="AF37" s="31" t="e">
        <f t="shared" si="7"/>
        <v>#DIV/0!</v>
      </c>
      <c r="AG37" s="31" t="e">
        <f t="shared" si="7"/>
        <v>#DIV/0!</v>
      </c>
      <c r="AH37" s="31" t="e">
        <f t="shared" si="7"/>
        <v>#DIV/0!</v>
      </c>
      <c r="AI37" s="31" t="e">
        <f t="shared" si="7"/>
        <v>#DIV/0!</v>
      </c>
      <c r="AJ37" s="31" t="e">
        <f t="shared" si="7"/>
        <v>#DIV/0!</v>
      </c>
      <c r="AK37" s="31" t="e">
        <f t="shared" si="7"/>
        <v>#DIV/0!</v>
      </c>
      <c r="AL37" s="31" t="e">
        <f t="shared" si="7"/>
        <v>#DIV/0!</v>
      </c>
      <c r="AM37" s="31" t="e">
        <f t="shared" si="7"/>
        <v>#DIV/0!</v>
      </c>
      <c r="AN37" s="31" t="e">
        <f t="shared" si="7"/>
        <v>#DIV/0!</v>
      </c>
      <c r="AO37" s="31" t="e">
        <f t="shared" si="7"/>
        <v>#DIV/0!</v>
      </c>
      <c r="AP37" s="29" t="e">
        <f t="shared" ref="AP37" si="8">AP36/AP35</f>
        <v>#DIV/0!</v>
      </c>
      <c r="AQ37" s="30" t="e">
        <f t="shared" ref="AQ37" si="9">AQ36/AQ35</f>
        <v>#DIV/0!</v>
      </c>
      <c r="AR37" s="31" t="e">
        <f t="shared" ref="AR37:AS37" si="10">AR36/AR35</f>
        <v>#DIV/0!</v>
      </c>
      <c r="AS37" s="44" t="e">
        <f t="shared" si="10"/>
        <v>#DIV/0!</v>
      </c>
    </row>
    <row r="38" spans="1:47" s="4" customFormat="1" ht="29" hidden="1" x14ac:dyDescent="0.35">
      <c r="A38" s="57" t="s">
        <v>9</v>
      </c>
      <c r="B38" s="156">
        <v>0.86599999999999999</v>
      </c>
      <c r="C38" s="156">
        <v>0.77100000000000002</v>
      </c>
      <c r="D38" s="156">
        <v>0.89900000000000002</v>
      </c>
      <c r="E38" s="156">
        <v>0.65</v>
      </c>
      <c r="F38" s="156">
        <v>0.67400000000000004</v>
      </c>
      <c r="G38" s="156">
        <v>0.65500000000000003</v>
      </c>
      <c r="H38" s="156">
        <v>0.629</v>
      </c>
      <c r="I38" s="156">
        <v>0.66</v>
      </c>
      <c r="J38" s="156">
        <v>0.86599999999999999</v>
      </c>
      <c r="K38" s="156">
        <v>0.622</v>
      </c>
      <c r="L38" s="156">
        <v>0.51300000000000001</v>
      </c>
      <c r="M38" s="156">
        <v>0.73099999999999998</v>
      </c>
      <c r="N38" s="149">
        <v>0.61799999999999999</v>
      </c>
      <c r="O38" s="149">
        <v>0.625</v>
      </c>
      <c r="P38" s="149">
        <v>0.432</v>
      </c>
      <c r="Q38" s="149">
        <v>0.70099999999999996</v>
      </c>
      <c r="R38" s="149">
        <v>0.74099999999999999</v>
      </c>
      <c r="S38" s="149">
        <v>0.63300000000000001</v>
      </c>
      <c r="T38" s="149">
        <v>0.67600000000000005</v>
      </c>
      <c r="U38" s="149">
        <v>0.81200000000000006</v>
      </c>
      <c r="V38" s="149">
        <v>0.52200000000000002</v>
      </c>
      <c r="W38" s="149">
        <v>0.68200000000000005</v>
      </c>
      <c r="X38" s="149">
        <v>0.748</v>
      </c>
      <c r="Y38" s="149">
        <v>0.54400000000000004</v>
      </c>
      <c r="Z38" s="149">
        <v>0.71399999999999997</v>
      </c>
      <c r="AA38" s="149">
        <v>0.626</v>
      </c>
      <c r="AB38" s="149">
        <v>0.51900000000000002</v>
      </c>
      <c r="AC38" s="153">
        <v>0.629</v>
      </c>
      <c r="AD38" s="153">
        <v>0.85499999999999998</v>
      </c>
      <c r="AE38" s="153">
        <v>0.69099999999999995</v>
      </c>
      <c r="AF38" s="153">
        <v>0.313</v>
      </c>
      <c r="AG38" s="153">
        <v>0.65600000000000003</v>
      </c>
      <c r="AH38" s="153">
        <v>0.55700000000000005</v>
      </c>
      <c r="AI38" s="153">
        <v>0.59099999999999997</v>
      </c>
      <c r="AJ38" s="153">
        <v>0.623</v>
      </c>
      <c r="AK38" s="153">
        <v>0.627</v>
      </c>
      <c r="AL38" s="153">
        <v>0.38800000000000001</v>
      </c>
      <c r="AM38" s="153">
        <v>0.224</v>
      </c>
      <c r="AN38" s="153">
        <v>0.48</v>
      </c>
      <c r="AO38" s="153">
        <v>0.443</v>
      </c>
      <c r="AP38" s="45">
        <f>AP40/AP34</f>
        <v>0.71100000000000008</v>
      </c>
      <c r="AQ38" s="46">
        <f t="shared" ref="AQ38:AS38" si="11">AQ40/AQ34</f>
        <v>0.61447368421052639</v>
      </c>
      <c r="AR38" s="47">
        <f t="shared" si="11"/>
        <v>0.50386666666666657</v>
      </c>
      <c r="AS38" s="48">
        <f t="shared" si="11"/>
        <v>0.61218000000000006</v>
      </c>
    </row>
    <row r="39" spans="1:47" s="4" customFormat="1" ht="29" hidden="1" x14ac:dyDescent="0.35">
      <c r="A39" s="57" t="s">
        <v>88</v>
      </c>
      <c r="B39" s="43" t="e">
        <f>B37-B38</f>
        <v>#DIV/0!</v>
      </c>
      <c r="C39" s="29" t="e">
        <f t="shared" ref="C39:AS39" si="12">C37-C38</f>
        <v>#DIV/0!</v>
      </c>
      <c r="D39" s="29" t="e">
        <f t="shared" si="12"/>
        <v>#DIV/0!</v>
      </c>
      <c r="E39" s="29" t="e">
        <f t="shared" si="12"/>
        <v>#DIV/0!</v>
      </c>
      <c r="F39" s="29" t="e">
        <f t="shared" si="12"/>
        <v>#DIV/0!</v>
      </c>
      <c r="G39" s="29" t="e">
        <f t="shared" si="12"/>
        <v>#DIV/0!</v>
      </c>
      <c r="H39" s="29" t="e">
        <f t="shared" si="12"/>
        <v>#DIV/0!</v>
      </c>
      <c r="I39" s="29" t="e">
        <f t="shared" si="12"/>
        <v>#DIV/0!</v>
      </c>
      <c r="J39" s="29" t="e">
        <f t="shared" si="12"/>
        <v>#DIV/0!</v>
      </c>
      <c r="K39" s="29" t="e">
        <f t="shared" si="12"/>
        <v>#DIV/0!</v>
      </c>
      <c r="L39" s="29" t="e">
        <f t="shared" si="12"/>
        <v>#DIV/0!</v>
      </c>
      <c r="M39" s="29" t="e">
        <f t="shared" si="12"/>
        <v>#DIV/0!</v>
      </c>
      <c r="N39" s="30" t="e">
        <f t="shared" si="12"/>
        <v>#DIV/0!</v>
      </c>
      <c r="O39" s="30" t="e">
        <f t="shared" si="12"/>
        <v>#DIV/0!</v>
      </c>
      <c r="P39" s="30" t="e">
        <f t="shared" si="12"/>
        <v>#DIV/0!</v>
      </c>
      <c r="Q39" s="30" t="e">
        <f t="shared" si="12"/>
        <v>#DIV/0!</v>
      </c>
      <c r="R39" s="30" t="e">
        <f t="shared" si="12"/>
        <v>#DIV/0!</v>
      </c>
      <c r="S39" s="30" t="e">
        <f t="shared" si="12"/>
        <v>#DIV/0!</v>
      </c>
      <c r="T39" s="30" t="e">
        <f t="shared" si="12"/>
        <v>#DIV/0!</v>
      </c>
      <c r="U39" s="30" t="e">
        <f t="shared" si="12"/>
        <v>#DIV/0!</v>
      </c>
      <c r="V39" s="30" t="e">
        <f t="shared" si="12"/>
        <v>#DIV/0!</v>
      </c>
      <c r="W39" s="30" t="e">
        <f t="shared" si="12"/>
        <v>#DIV/0!</v>
      </c>
      <c r="X39" s="30" t="e">
        <f t="shared" si="12"/>
        <v>#DIV/0!</v>
      </c>
      <c r="Y39" s="30" t="e">
        <f t="shared" si="12"/>
        <v>#DIV/0!</v>
      </c>
      <c r="Z39" s="30" t="e">
        <f t="shared" si="12"/>
        <v>#DIV/0!</v>
      </c>
      <c r="AA39" s="30" t="e">
        <f t="shared" si="12"/>
        <v>#DIV/0!</v>
      </c>
      <c r="AB39" s="30" t="e">
        <f t="shared" si="12"/>
        <v>#DIV/0!</v>
      </c>
      <c r="AC39" s="31" t="e">
        <f t="shared" si="12"/>
        <v>#DIV/0!</v>
      </c>
      <c r="AD39" s="31" t="e">
        <f t="shared" si="12"/>
        <v>#DIV/0!</v>
      </c>
      <c r="AE39" s="31" t="e">
        <f t="shared" si="12"/>
        <v>#DIV/0!</v>
      </c>
      <c r="AF39" s="31" t="e">
        <f t="shared" si="12"/>
        <v>#DIV/0!</v>
      </c>
      <c r="AG39" s="31" t="e">
        <f t="shared" si="12"/>
        <v>#DIV/0!</v>
      </c>
      <c r="AH39" s="31" t="e">
        <f t="shared" si="12"/>
        <v>#DIV/0!</v>
      </c>
      <c r="AI39" s="31" t="e">
        <f t="shared" si="12"/>
        <v>#DIV/0!</v>
      </c>
      <c r="AJ39" s="31" t="e">
        <f t="shared" si="12"/>
        <v>#DIV/0!</v>
      </c>
      <c r="AK39" s="31" t="e">
        <f t="shared" si="12"/>
        <v>#DIV/0!</v>
      </c>
      <c r="AL39" s="31" t="e">
        <f t="shared" si="12"/>
        <v>#DIV/0!</v>
      </c>
      <c r="AM39" s="31" t="e">
        <f t="shared" si="12"/>
        <v>#DIV/0!</v>
      </c>
      <c r="AN39" s="31" t="e">
        <f t="shared" si="12"/>
        <v>#DIV/0!</v>
      </c>
      <c r="AO39" s="31" t="e">
        <f t="shared" si="12"/>
        <v>#DIV/0!</v>
      </c>
      <c r="AP39" s="29" t="e">
        <f t="shared" si="12"/>
        <v>#DIV/0!</v>
      </c>
      <c r="AQ39" s="30" t="e">
        <f t="shared" si="12"/>
        <v>#DIV/0!</v>
      </c>
      <c r="AR39" s="31" t="e">
        <f t="shared" si="12"/>
        <v>#DIV/0!</v>
      </c>
      <c r="AS39" s="44" t="e">
        <f t="shared" si="12"/>
        <v>#DIV/0!</v>
      </c>
    </row>
    <row r="40" spans="1:47" s="4" customFormat="1" ht="29" hidden="1" x14ac:dyDescent="0.35">
      <c r="A40" s="57" t="s">
        <v>84</v>
      </c>
      <c r="B40" s="49">
        <f>B38*B34</f>
        <v>1.732</v>
      </c>
      <c r="C40" s="49">
        <f t="shared" ref="C40:AO40" si="13">C38*C34</f>
        <v>0.77100000000000002</v>
      </c>
      <c r="D40" s="49">
        <f t="shared" si="13"/>
        <v>0.89900000000000002</v>
      </c>
      <c r="E40" s="49">
        <f t="shared" si="13"/>
        <v>0.65</v>
      </c>
      <c r="F40" s="49">
        <f t="shared" si="13"/>
        <v>0.67400000000000004</v>
      </c>
      <c r="G40" s="49">
        <f t="shared" si="13"/>
        <v>0.65500000000000003</v>
      </c>
      <c r="H40" s="49">
        <f t="shared" si="13"/>
        <v>0.629</v>
      </c>
      <c r="I40" s="49">
        <f t="shared" si="13"/>
        <v>0.66</v>
      </c>
      <c r="J40" s="49">
        <f t="shared" si="13"/>
        <v>0.86599999999999999</v>
      </c>
      <c r="K40" s="49">
        <f t="shared" si="13"/>
        <v>0.622</v>
      </c>
      <c r="L40" s="49">
        <f t="shared" si="13"/>
        <v>0.51300000000000001</v>
      </c>
      <c r="M40" s="49">
        <f t="shared" si="13"/>
        <v>1.462</v>
      </c>
      <c r="N40" s="50">
        <f t="shared" si="13"/>
        <v>0.61799999999999999</v>
      </c>
      <c r="O40" s="50">
        <f t="shared" si="13"/>
        <v>0.625</v>
      </c>
      <c r="P40" s="50">
        <f t="shared" si="13"/>
        <v>0.86399999999999999</v>
      </c>
      <c r="Q40" s="50">
        <f t="shared" si="13"/>
        <v>0.70099999999999996</v>
      </c>
      <c r="R40" s="50">
        <f t="shared" si="13"/>
        <v>0.74099999999999999</v>
      </c>
      <c r="S40" s="50">
        <f t="shared" si="13"/>
        <v>0.63300000000000001</v>
      </c>
      <c r="T40" s="50">
        <f t="shared" si="13"/>
        <v>0.67600000000000005</v>
      </c>
      <c r="U40" s="50">
        <f t="shared" si="13"/>
        <v>0.81200000000000006</v>
      </c>
      <c r="V40" s="50">
        <f t="shared" si="13"/>
        <v>0.52200000000000002</v>
      </c>
      <c r="W40" s="50">
        <f t="shared" si="13"/>
        <v>1.3640000000000001</v>
      </c>
      <c r="X40" s="50">
        <f t="shared" si="13"/>
        <v>0.748</v>
      </c>
      <c r="Y40" s="50">
        <f t="shared" si="13"/>
        <v>1.0880000000000001</v>
      </c>
      <c r="Z40" s="50">
        <f t="shared" si="13"/>
        <v>0.71399999999999997</v>
      </c>
      <c r="AA40" s="50">
        <f t="shared" si="13"/>
        <v>0.626</v>
      </c>
      <c r="AB40" s="50">
        <f t="shared" si="13"/>
        <v>1.5569999999999999</v>
      </c>
      <c r="AC40" s="51">
        <f t="shared" si="13"/>
        <v>0.629</v>
      </c>
      <c r="AD40" s="51">
        <f t="shared" si="13"/>
        <v>0.85499999999999998</v>
      </c>
      <c r="AE40" s="51">
        <f t="shared" si="13"/>
        <v>0.69099999999999995</v>
      </c>
      <c r="AF40" s="51">
        <f t="shared" si="13"/>
        <v>0.313</v>
      </c>
      <c r="AG40" s="51">
        <f t="shared" si="13"/>
        <v>0.65600000000000003</v>
      </c>
      <c r="AH40" s="51">
        <f t="shared" si="13"/>
        <v>0.55700000000000005</v>
      </c>
      <c r="AI40" s="51">
        <f t="shared" si="13"/>
        <v>0.59099999999999997</v>
      </c>
      <c r="AJ40" s="51">
        <f t="shared" si="13"/>
        <v>0.623</v>
      </c>
      <c r="AK40" s="51">
        <f t="shared" si="13"/>
        <v>0.627</v>
      </c>
      <c r="AL40" s="51">
        <f t="shared" si="13"/>
        <v>0.38800000000000001</v>
      </c>
      <c r="AM40" s="51">
        <f t="shared" si="13"/>
        <v>0.44800000000000001</v>
      </c>
      <c r="AN40" s="51">
        <f t="shared" si="13"/>
        <v>0.48</v>
      </c>
      <c r="AO40" s="51">
        <f t="shared" si="13"/>
        <v>1.329</v>
      </c>
      <c r="AP40" s="49">
        <f>SUM(B40:O40)</f>
        <v>11.376000000000001</v>
      </c>
      <c r="AQ40" s="50">
        <f>SUM(P40:AC40)</f>
        <v>11.675000000000001</v>
      </c>
      <c r="AR40" s="51">
        <f>SUM(AD40:AO40)</f>
        <v>7.5579999999999989</v>
      </c>
      <c r="AS40" s="52">
        <f>SUM(AP40:AR40)</f>
        <v>30.609000000000002</v>
      </c>
    </row>
    <row r="41" spans="1:47" s="4" customFormat="1" ht="29" hidden="1" x14ac:dyDescent="0.35">
      <c r="A41" s="57" t="s">
        <v>79</v>
      </c>
      <c r="B41" s="39">
        <f>1*COUNTA(B2:B33)</f>
        <v>0</v>
      </c>
      <c r="C41" s="39">
        <f t="shared" ref="C41:AO41" si="14">1*COUNTA(C2:C33)</f>
        <v>0</v>
      </c>
      <c r="D41" s="39">
        <f t="shared" si="14"/>
        <v>0</v>
      </c>
      <c r="E41" s="39">
        <f t="shared" si="14"/>
        <v>0</v>
      </c>
      <c r="F41" s="39">
        <f t="shared" si="14"/>
        <v>0</v>
      </c>
      <c r="G41" s="39">
        <f t="shared" si="14"/>
        <v>0</v>
      </c>
      <c r="H41" s="39">
        <f t="shared" si="14"/>
        <v>0</v>
      </c>
      <c r="I41" s="39">
        <f t="shared" si="14"/>
        <v>0</v>
      </c>
      <c r="J41" s="39">
        <f t="shared" si="14"/>
        <v>0</v>
      </c>
      <c r="K41" s="39">
        <f t="shared" si="14"/>
        <v>0</v>
      </c>
      <c r="L41" s="39">
        <f t="shared" si="14"/>
        <v>0</v>
      </c>
      <c r="M41" s="39">
        <f t="shared" si="14"/>
        <v>0</v>
      </c>
      <c r="N41" s="40">
        <f t="shared" si="14"/>
        <v>0</v>
      </c>
      <c r="O41" s="40">
        <f t="shared" si="14"/>
        <v>0</v>
      </c>
      <c r="P41" s="40">
        <f t="shared" si="14"/>
        <v>0</v>
      </c>
      <c r="Q41" s="40">
        <f t="shared" si="14"/>
        <v>0</v>
      </c>
      <c r="R41" s="40">
        <f t="shared" si="14"/>
        <v>0</v>
      </c>
      <c r="S41" s="40">
        <f t="shared" si="14"/>
        <v>0</v>
      </c>
      <c r="T41" s="40">
        <f t="shared" si="14"/>
        <v>0</v>
      </c>
      <c r="U41" s="40">
        <f t="shared" si="14"/>
        <v>0</v>
      </c>
      <c r="V41" s="40">
        <f t="shared" si="14"/>
        <v>0</v>
      </c>
      <c r="W41" s="40">
        <f t="shared" si="14"/>
        <v>0</v>
      </c>
      <c r="X41" s="40">
        <f t="shared" si="14"/>
        <v>0</v>
      </c>
      <c r="Y41" s="40">
        <f t="shared" si="14"/>
        <v>0</v>
      </c>
      <c r="Z41" s="40">
        <f t="shared" si="14"/>
        <v>0</v>
      </c>
      <c r="AA41" s="40">
        <f t="shared" si="14"/>
        <v>0</v>
      </c>
      <c r="AB41" s="40">
        <f t="shared" si="14"/>
        <v>0</v>
      </c>
      <c r="AC41" s="41">
        <f t="shared" si="14"/>
        <v>0</v>
      </c>
      <c r="AD41" s="41">
        <f t="shared" si="14"/>
        <v>0</v>
      </c>
      <c r="AE41" s="41">
        <f t="shared" si="14"/>
        <v>0</v>
      </c>
      <c r="AF41" s="41">
        <f t="shared" si="14"/>
        <v>0</v>
      </c>
      <c r="AG41" s="41">
        <f t="shared" si="14"/>
        <v>0</v>
      </c>
      <c r="AH41" s="41">
        <f t="shared" si="14"/>
        <v>0</v>
      </c>
      <c r="AI41" s="41">
        <f t="shared" si="14"/>
        <v>0</v>
      </c>
      <c r="AJ41" s="41">
        <f t="shared" si="14"/>
        <v>0</v>
      </c>
      <c r="AK41" s="41">
        <f t="shared" si="14"/>
        <v>0</v>
      </c>
      <c r="AL41" s="41">
        <f t="shared" si="14"/>
        <v>0</v>
      </c>
      <c r="AM41" s="41">
        <f t="shared" si="14"/>
        <v>0</v>
      </c>
      <c r="AN41" s="41">
        <f t="shared" si="14"/>
        <v>0</v>
      </c>
      <c r="AO41" s="41">
        <f t="shared" si="14"/>
        <v>0</v>
      </c>
      <c r="AP41" s="49">
        <f t="shared" ref="AP41:AP42" si="15">SUM(B41:O41)</f>
        <v>0</v>
      </c>
      <c r="AQ41" s="50">
        <f t="shared" ref="AQ41:AQ42" si="16">SUM(P41:AC41)</f>
        <v>0</v>
      </c>
      <c r="AR41" s="51">
        <f t="shared" ref="AR41:AR42" si="17">SUM(AD41:AO41)</f>
        <v>0</v>
      </c>
      <c r="AS41" s="52">
        <f t="shared" ref="AS41:AS42" si="18">SUM(AP41:AR41)</f>
        <v>0</v>
      </c>
    </row>
    <row r="42" spans="1:47" s="4" customFormat="1" ht="29" hidden="1" x14ac:dyDescent="0.35">
      <c r="A42" s="57" t="s">
        <v>85</v>
      </c>
      <c r="B42" s="39">
        <f>COUNTIF(B$2:B$33,"&lt;&gt;-1")-COUNTBLANK(B$2:B$33)</f>
        <v>0</v>
      </c>
      <c r="C42" s="39">
        <f t="shared" ref="C42:AO42" si="19">COUNTIF(C$2:C$33,"&lt;&gt;-1")-COUNTBLANK(C$2:C$33)</f>
        <v>0</v>
      </c>
      <c r="D42" s="39">
        <f t="shared" si="19"/>
        <v>0</v>
      </c>
      <c r="E42" s="39">
        <f t="shared" si="19"/>
        <v>0</v>
      </c>
      <c r="F42" s="39">
        <f t="shared" si="19"/>
        <v>0</v>
      </c>
      <c r="G42" s="39">
        <f t="shared" si="19"/>
        <v>0</v>
      </c>
      <c r="H42" s="39">
        <f t="shared" si="19"/>
        <v>0</v>
      </c>
      <c r="I42" s="39">
        <f t="shared" si="19"/>
        <v>0</v>
      </c>
      <c r="J42" s="39">
        <f t="shared" si="19"/>
        <v>0</v>
      </c>
      <c r="K42" s="39">
        <f t="shared" si="19"/>
        <v>0</v>
      </c>
      <c r="L42" s="39">
        <f t="shared" si="19"/>
        <v>0</v>
      </c>
      <c r="M42" s="39">
        <f t="shared" si="19"/>
        <v>0</v>
      </c>
      <c r="N42" s="40">
        <f t="shared" si="19"/>
        <v>0</v>
      </c>
      <c r="O42" s="40">
        <f t="shared" si="19"/>
        <v>0</v>
      </c>
      <c r="P42" s="40">
        <f t="shared" si="19"/>
        <v>0</v>
      </c>
      <c r="Q42" s="40">
        <f t="shared" si="19"/>
        <v>0</v>
      </c>
      <c r="R42" s="40">
        <f t="shared" si="19"/>
        <v>0</v>
      </c>
      <c r="S42" s="40">
        <f t="shared" si="19"/>
        <v>0</v>
      </c>
      <c r="T42" s="40">
        <f t="shared" si="19"/>
        <v>0</v>
      </c>
      <c r="U42" s="40">
        <f t="shared" si="19"/>
        <v>0</v>
      </c>
      <c r="V42" s="40">
        <f t="shared" si="19"/>
        <v>0</v>
      </c>
      <c r="W42" s="40">
        <f t="shared" si="19"/>
        <v>0</v>
      </c>
      <c r="X42" s="40">
        <f t="shared" si="19"/>
        <v>0</v>
      </c>
      <c r="Y42" s="40">
        <f t="shared" si="19"/>
        <v>0</v>
      </c>
      <c r="Z42" s="40">
        <f t="shared" si="19"/>
        <v>0</v>
      </c>
      <c r="AA42" s="40">
        <f t="shared" si="19"/>
        <v>0</v>
      </c>
      <c r="AB42" s="40">
        <f t="shared" si="19"/>
        <v>0</v>
      </c>
      <c r="AC42" s="41">
        <f t="shared" si="19"/>
        <v>0</v>
      </c>
      <c r="AD42" s="41">
        <f t="shared" si="19"/>
        <v>0</v>
      </c>
      <c r="AE42" s="41">
        <f t="shared" si="19"/>
        <v>0</v>
      </c>
      <c r="AF42" s="41">
        <f t="shared" si="19"/>
        <v>0</v>
      </c>
      <c r="AG42" s="41">
        <f t="shared" si="19"/>
        <v>0</v>
      </c>
      <c r="AH42" s="41">
        <f t="shared" si="19"/>
        <v>0</v>
      </c>
      <c r="AI42" s="41">
        <f t="shared" si="19"/>
        <v>0</v>
      </c>
      <c r="AJ42" s="41">
        <f t="shared" si="19"/>
        <v>0</v>
      </c>
      <c r="AK42" s="41">
        <f t="shared" si="19"/>
        <v>0</v>
      </c>
      <c r="AL42" s="41">
        <f t="shared" si="19"/>
        <v>0</v>
      </c>
      <c r="AM42" s="41">
        <f t="shared" si="19"/>
        <v>0</v>
      </c>
      <c r="AN42" s="41">
        <f t="shared" si="19"/>
        <v>0</v>
      </c>
      <c r="AO42" s="41">
        <f t="shared" si="19"/>
        <v>0</v>
      </c>
      <c r="AP42" s="49">
        <f t="shared" si="15"/>
        <v>0</v>
      </c>
      <c r="AQ42" s="50">
        <f t="shared" si="16"/>
        <v>0</v>
      </c>
      <c r="AR42" s="51">
        <f t="shared" si="17"/>
        <v>0</v>
      </c>
      <c r="AS42" s="52">
        <f t="shared" si="18"/>
        <v>0</v>
      </c>
    </row>
    <row r="43" spans="1:47" s="4" customFormat="1" ht="29" hidden="1" x14ac:dyDescent="0.35">
      <c r="A43" s="57" t="s">
        <v>86</v>
      </c>
      <c r="B43" s="45" t="e">
        <f>B42/B41</f>
        <v>#DIV/0!</v>
      </c>
      <c r="C43" s="45" t="e">
        <f t="shared" ref="C43:AS43" si="20">C42/C41</f>
        <v>#DIV/0!</v>
      </c>
      <c r="D43" s="45" t="e">
        <f t="shared" si="20"/>
        <v>#DIV/0!</v>
      </c>
      <c r="E43" s="45" t="e">
        <f t="shared" si="20"/>
        <v>#DIV/0!</v>
      </c>
      <c r="F43" s="45" t="e">
        <f t="shared" si="20"/>
        <v>#DIV/0!</v>
      </c>
      <c r="G43" s="45" t="e">
        <f t="shared" si="20"/>
        <v>#DIV/0!</v>
      </c>
      <c r="H43" s="45" t="e">
        <f t="shared" si="20"/>
        <v>#DIV/0!</v>
      </c>
      <c r="I43" s="45" t="e">
        <f t="shared" si="20"/>
        <v>#DIV/0!</v>
      </c>
      <c r="J43" s="45" t="e">
        <f t="shared" si="20"/>
        <v>#DIV/0!</v>
      </c>
      <c r="K43" s="45" t="e">
        <f t="shared" si="20"/>
        <v>#DIV/0!</v>
      </c>
      <c r="L43" s="45" t="e">
        <f t="shared" si="20"/>
        <v>#DIV/0!</v>
      </c>
      <c r="M43" s="45" t="e">
        <f t="shared" si="20"/>
        <v>#DIV/0!</v>
      </c>
      <c r="N43" s="46" t="e">
        <f t="shared" si="20"/>
        <v>#DIV/0!</v>
      </c>
      <c r="O43" s="46" t="e">
        <f t="shared" si="20"/>
        <v>#DIV/0!</v>
      </c>
      <c r="P43" s="46" t="e">
        <f t="shared" si="20"/>
        <v>#DIV/0!</v>
      </c>
      <c r="Q43" s="46" t="e">
        <f t="shared" si="20"/>
        <v>#DIV/0!</v>
      </c>
      <c r="R43" s="46" t="e">
        <f t="shared" si="20"/>
        <v>#DIV/0!</v>
      </c>
      <c r="S43" s="46" t="e">
        <f t="shared" si="20"/>
        <v>#DIV/0!</v>
      </c>
      <c r="T43" s="46" t="e">
        <f t="shared" si="20"/>
        <v>#DIV/0!</v>
      </c>
      <c r="U43" s="46" t="e">
        <f t="shared" si="20"/>
        <v>#DIV/0!</v>
      </c>
      <c r="V43" s="46" t="e">
        <f t="shared" si="20"/>
        <v>#DIV/0!</v>
      </c>
      <c r="W43" s="46" t="e">
        <f t="shared" si="20"/>
        <v>#DIV/0!</v>
      </c>
      <c r="X43" s="46" t="e">
        <f t="shared" si="20"/>
        <v>#DIV/0!</v>
      </c>
      <c r="Y43" s="46" t="e">
        <f t="shared" si="20"/>
        <v>#DIV/0!</v>
      </c>
      <c r="Z43" s="46" t="e">
        <f t="shared" si="20"/>
        <v>#DIV/0!</v>
      </c>
      <c r="AA43" s="46" t="e">
        <f t="shared" si="20"/>
        <v>#DIV/0!</v>
      </c>
      <c r="AB43" s="46" t="e">
        <f t="shared" si="20"/>
        <v>#DIV/0!</v>
      </c>
      <c r="AC43" s="47" t="e">
        <f t="shared" si="20"/>
        <v>#DIV/0!</v>
      </c>
      <c r="AD43" s="47" t="e">
        <f t="shared" si="20"/>
        <v>#DIV/0!</v>
      </c>
      <c r="AE43" s="47" t="e">
        <f t="shared" si="20"/>
        <v>#DIV/0!</v>
      </c>
      <c r="AF43" s="47" t="e">
        <f t="shared" si="20"/>
        <v>#DIV/0!</v>
      </c>
      <c r="AG43" s="47" t="e">
        <f t="shared" si="20"/>
        <v>#DIV/0!</v>
      </c>
      <c r="AH43" s="47" t="e">
        <f t="shared" si="20"/>
        <v>#DIV/0!</v>
      </c>
      <c r="AI43" s="47" t="e">
        <f t="shared" si="20"/>
        <v>#DIV/0!</v>
      </c>
      <c r="AJ43" s="47" t="e">
        <f t="shared" si="20"/>
        <v>#DIV/0!</v>
      </c>
      <c r="AK43" s="47" t="e">
        <f t="shared" si="20"/>
        <v>#DIV/0!</v>
      </c>
      <c r="AL43" s="47" t="e">
        <f t="shared" si="20"/>
        <v>#DIV/0!</v>
      </c>
      <c r="AM43" s="47" t="e">
        <f t="shared" si="20"/>
        <v>#DIV/0!</v>
      </c>
      <c r="AN43" s="47" t="e">
        <f t="shared" si="20"/>
        <v>#DIV/0!</v>
      </c>
      <c r="AO43" s="47" t="e">
        <f t="shared" si="20"/>
        <v>#DIV/0!</v>
      </c>
      <c r="AP43" s="45" t="e">
        <f t="shared" si="20"/>
        <v>#DIV/0!</v>
      </c>
      <c r="AQ43" s="46" t="e">
        <f t="shared" si="20"/>
        <v>#DIV/0!</v>
      </c>
      <c r="AR43" s="47" t="e">
        <f t="shared" si="20"/>
        <v>#DIV/0!</v>
      </c>
      <c r="AS43" s="48" t="e">
        <f t="shared" si="20"/>
        <v>#DIV/0!</v>
      </c>
    </row>
    <row r="44" spans="1:47" s="4" customFormat="1" ht="29" hidden="1" x14ac:dyDescent="0.35">
      <c r="A44" s="57" t="s">
        <v>87</v>
      </c>
      <c r="B44" s="159">
        <v>0.997</v>
      </c>
      <c r="C44" s="159">
        <v>0.98599999999999999</v>
      </c>
      <c r="D44" s="159">
        <v>0.98699999999999999</v>
      </c>
      <c r="E44" s="159">
        <v>0.99</v>
      </c>
      <c r="F44" s="159">
        <v>0.99</v>
      </c>
      <c r="G44" s="159">
        <v>0.98499999999999999</v>
      </c>
      <c r="H44" s="159">
        <v>0.96299999999999997</v>
      </c>
      <c r="I44" s="159">
        <v>0.996</v>
      </c>
      <c r="J44" s="159">
        <v>0.98199999999999998</v>
      </c>
      <c r="K44" s="159">
        <v>0.95899999999999996</v>
      </c>
      <c r="L44" s="159">
        <v>0.96399999999999997</v>
      </c>
      <c r="M44" s="159">
        <v>0.997</v>
      </c>
      <c r="N44" s="160">
        <v>0.99099999999999999</v>
      </c>
      <c r="O44" s="160">
        <v>0.94299999999999995</v>
      </c>
      <c r="P44" s="160">
        <v>0.94199999999999995</v>
      </c>
      <c r="Q44" s="160">
        <v>0.95399999999999996</v>
      </c>
      <c r="R44" s="160">
        <v>0.95799999999999996</v>
      </c>
      <c r="S44" s="160">
        <v>0.95699999999999996</v>
      </c>
      <c r="T44" s="160">
        <v>0.96099999999999997</v>
      </c>
      <c r="U44" s="160">
        <v>0.99</v>
      </c>
      <c r="V44" s="160">
        <v>0.92</v>
      </c>
      <c r="W44" s="160">
        <v>0.88900000000000001</v>
      </c>
      <c r="X44" s="160">
        <v>0.98399999999999999</v>
      </c>
      <c r="Y44" s="160">
        <v>0.98299999999999998</v>
      </c>
      <c r="Z44" s="160">
        <v>0.97599999999999998</v>
      </c>
      <c r="AA44" s="160">
        <v>0.98</v>
      </c>
      <c r="AB44" s="160">
        <v>0.79900000000000004</v>
      </c>
      <c r="AC44" s="155">
        <v>0.90700000000000003</v>
      </c>
      <c r="AD44" s="155">
        <v>0.92400000000000004</v>
      </c>
      <c r="AE44" s="155">
        <v>0.96599999999999997</v>
      </c>
      <c r="AF44" s="155">
        <v>0.95099999999999996</v>
      </c>
      <c r="AG44" s="155">
        <v>0.86499999999999999</v>
      </c>
      <c r="AH44" s="155">
        <v>0.85299999999999998</v>
      </c>
      <c r="AI44" s="155">
        <v>0.82099999999999995</v>
      </c>
      <c r="AJ44" s="155">
        <v>0.82099999999999995</v>
      </c>
      <c r="AK44" s="155">
        <v>0.93300000000000005</v>
      </c>
      <c r="AL44" s="155">
        <v>0.91200000000000003</v>
      </c>
      <c r="AM44" s="155">
        <v>0.75600000000000001</v>
      </c>
      <c r="AN44" s="155">
        <v>0.77400000000000002</v>
      </c>
      <c r="AO44" s="155">
        <v>0.69499999999999995</v>
      </c>
      <c r="AP44" s="29">
        <v>0.92900000000000005</v>
      </c>
      <c r="AQ44" s="30">
        <v>0.96099999999999997</v>
      </c>
      <c r="AR44" s="31">
        <v>0.90300000000000002</v>
      </c>
      <c r="AS44" s="44">
        <v>0.76</v>
      </c>
    </row>
    <row r="45" spans="1:47" s="4" customFormat="1" ht="29" hidden="1" x14ac:dyDescent="0.35">
      <c r="A45" s="57" t="s">
        <v>89</v>
      </c>
      <c r="B45" s="45" t="e">
        <f>B43-B44</f>
        <v>#DIV/0!</v>
      </c>
      <c r="C45" s="45" t="e">
        <f t="shared" ref="C45:AS45" si="21">C43-C44</f>
        <v>#DIV/0!</v>
      </c>
      <c r="D45" s="45" t="e">
        <f t="shared" si="21"/>
        <v>#DIV/0!</v>
      </c>
      <c r="E45" s="45" t="e">
        <f t="shared" si="21"/>
        <v>#DIV/0!</v>
      </c>
      <c r="F45" s="45" t="e">
        <f t="shared" si="21"/>
        <v>#DIV/0!</v>
      </c>
      <c r="G45" s="45" t="e">
        <f t="shared" si="21"/>
        <v>#DIV/0!</v>
      </c>
      <c r="H45" s="45" t="e">
        <f t="shared" si="21"/>
        <v>#DIV/0!</v>
      </c>
      <c r="I45" s="45" t="e">
        <f t="shared" si="21"/>
        <v>#DIV/0!</v>
      </c>
      <c r="J45" s="45" t="e">
        <f t="shared" si="21"/>
        <v>#DIV/0!</v>
      </c>
      <c r="K45" s="45" t="e">
        <f t="shared" si="21"/>
        <v>#DIV/0!</v>
      </c>
      <c r="L45" s="45" t="e">
        <f t="shared" si="21"/>
        <v>#DIV/0!</v>
      </c>
      <c r="M45" s="45" t="e">
        <f t="shared" si="21"/>
        <v>#DIV/0!</v>
      </c>
      <c r="N45" s="46" t="e">
        <f t="shared" si="21"/>
        <v>#DIV/0!</v>
      </c>
      <c r="O45" s="46" t="e">
        <f t="shared" si="21"/>
        <v>#DIV/0!</v>
      </c>
      <c r="P45" s="46" t="e">
        <f t="shared" si="21"/>
        <v>#DIV/0!</v>
      </c>
      <c r="Q45" s="46" t="e">
        <f t="shared" si="21"/>
        <v>#DIV/0!</v>
      </c>
      <c r="R45" s="46" t="e">
        <f t="shared" si="21"/>
        <v>#DIV/0!</v>
      </c>
      <c r="S45" s="46" t="e">
        <f t="shared" si="21"/>
        <v>#DIV/0!</v>
      </c>
      <c r="T45" s="46" t="e">
        <f t="shared" si="21"/>
        <v>#DIV/0!</v>
      </c>
      <c r="U45" s="46" t="e">
        <f t="shared" si="21"/>
        <v>#DIV/0!</v>
      </c>
      <c r="V45" s="46" t="e">
        <f t="shared" si="21"/>
        <v>#DIV/0!</v>
      </c>
      <c r="W45" s="46" t="e">
        <f t="shared" si="21"/>
        <v>#DIV/0!</v>
      </c>
      <c r="X45" s="46" t="e">
        <f t="shared" si="21"/>
        <v>#DIV/0!</v>
      </c>
      <c r="Y45" s="46" t="e">
        <f t="shared" si="21"/>
        <v>#DIV/0!</v>
      </c>
      <c r="Z45" s="46" t="e">
        <f t="shared" si="21"/>
        <v>#DIV/0!</v>
      </c>
      <c r="AA45" s="46" t="e">
        <f t="shared" si="21"/>
        <v>#DIV/0!</v>
      </c>
      <c r="AB45" s="46" t="e">
        <f t="shared" si="21"/>
        <v>#DIV/0!</v>
      </c>
      <c r="AC45" s="47" t="e">
        <f t="shared" si="21"/>
        <v>#DIV/0!</v>
      </c>
      <c r="AD45" s="47" t="e">
        <f t="shared" si="21"/>
        <v>#DIV/0!</v>
      </c>
      <c r="AE45" s="47" t="e">
        <f>AE43-AE44</f>
        <v>#DIV/0!</v>
      </c>
      <c r="AF45" s="47" t="e">
        <f t="shared" si="21"/>
        <v>#DIV/0!</v>
      </c>
      <c r="AG45" s="47" t="e">
        <f t="shared" si="21"/>
        <v>#DIV/0!</v>
      </c>
      <c r="AH45" s="47" t="e">
        <f t="shared" si="21"/>
        <v>#DIV/0!</v>
      </c>
      <c r="AI45" s="47" t="e">
        <f t="shared" si="21"/>
        <v>#DIV/0!</v>
      </c>
      <c r="AJ45" s="47" t="e">
        <f t="shared" si="21"/>
        <v>#DIV/0!</v>
      </c>
      <c r="AK45" s="47" t="e">
        <f t="shared" si="21"/>
        <v>#DIV/0!</v>
      </c>
      <c r="AL45" s="47" t="e">
        <f t="shared" si="21"/>
        <v>#DIV/0!</v>
      </c>
      <c r="AM45" s="47" t="e">
        <f t="shared" si="21"/>
        <v>#DIV/0!</v>
      </c>
      <c r="AN45" s="47" t="e">
        <f t="shared" si="21"/>
        <v>#DIV/0!</v>
      </c>
      <c r="AO45" s="47" t="e">
        <f t="shared" si="21"/>
        <v>#DIV/0!</v>
      </c>
      <c r="AP45" s="45" t="e">
        <f t="shared" si="21"/>
        <v>#DIV/0!</v>
      </c>
      <c r="AQ45" s="46" t="e">
        <f t="shared" si="21"/>
        <v>#DIV/0!</v>
      </c>
      <c r="AR45" s="47" t="e">
        <f t="shared" si="21"/>
        <v>#DIV/0!</v>
      </c>
      <c r="AS45" s="48" t="e">
        <f t="shared" si="21"/>
        <v>#DIV/0!</v>
      </c>
    </row>
    <row r="46" spans="1:47" s="4" customFormat="1" x14ac:dyDescent="0.35">
      <c r="A46" s="148" t="s">
        <v>0</v>
      </c>
      <c r="B46" s="157" t="s">
        <v>7</v>
      </c>
      <c r="C46" s="157" t="s">
        <v>7</v>
      </c>
      <c r="D46" s="157" t="s">
        <v>2</v>
      </c>
      <c r="E46" s="157" t="s">
        <v>2</v>
      </c>
      <c r="F46" s="157" t="s">
        <v>2</v>
      </c>
      <c r="G46" s="157" t="s">
        <v>7</v>
      </c>
      <c r="H46" s="157" t="s">
        <v>7</v>
      </c>
      <c r="I46" s="157" t="s">
        <v>6</v>
      </c>
      <c r="J46" s="157" t="s">
        <v>7</v>
      </c>
      <c r="K46" s="157" t="s">
        <v>7</v>
      </c>
      <c r="L46" s="157" t="s">
        <v>7</v>
      </c>
      <c r="M46" s="157" t="s">
        <v>2</v>
      </c>
      <c r="N46" s="150" t="s">
        <v>2</v>
      </c>
      <c r="O46" s="150" t="s">
        <v>7</v>
      </c>
      <c r="P46" s="150" t="s">
        <v>6</v>
      </c>
      <c r="Q46" s="150" t="s">
        <v>2</v>
      </c>
      <c r="R46" s="150" t="s">
        <v>6</v>
      </c>
      <c r="S46" s="150" t="s">
        <v>6</v>
      </c>
      <c r="T46" s="150" t="s">
        <v>2</v>
      </c>
      <c r="U46" s="150" t="s">
        <v>6</v>
      </c>
      <c r="V46" s="150" t="s">
        <v>2</v>
      </c>
      <c r="W46" s="150" t="s">
        <v>2</v>
      </c>
      <c r="X46" s="150" t="s">
        <v>2</v>
      </c>
      <c r="Y46" s="150" t="s">
        <v>2</v>
      </c>
      <c r="Z46" s="150" t="s">
        <v>97</v>
      </c>
      <c r="AA46" s="150" t="s">
        <v>7</v>
      </c>
      <c r="AB46" s="150" t="s">
        <v>7</v>
      </c>
      <c r="AC46" s="108" t="s">
        <v>6</v>
      </c>
      <c r="AD46" s="108" t="s">
        <v>2</v>
      </c>
      <c r="AE46" s="108" t="s">
        <v>6</v>
      </c>
      <c r="AF46" s="108" t="s">
        <v>7</v>
      </c>
      <c r="AG46" s="108" t="s">
        <v>7</v>
      </c>
      <c r="AH46" s="108" t="s">
        <v>7</v>
      </c>
      <c r="AI46" s="108" t="s">
        <v>2</v>
      </c>
      <c r="AJ46" s="108" t="s">
        <v>7</v>
      </c>
      <c r="AK46" s="108" t="s">
        <v>6</v>
      </c>
      <c r="AL46" s="108" t="s">
        <v>4</v>
      </c>
      <c r="AM46" s="108" t="s">
        <v>7</v>
      </c>
      <c r="AN46" s="108" t="s">
        <v>7</v>
      </c>
      <c r="AO46" s="108" t="s">
        <v>7</v>
      </c>
      <c r="AP46" s="53"/>
      <c r="AQ46" s="70"/>
      <c r="AR46" s="53"/>
      <c r="AS46" s="54"/>
    </row>
    <row r="47" spans="1:47" s="4" customFormat="1" ht="36" x14ac:dyDescent="0.3">
      <c r="A47" s="59" t="s">
        <v>26</v>
      </c>
      <c r="B47" s="158" t="s">
        <v>101</v>
      </c>
      <c r="C47" s="158" t="s">
        <v>102</v>
      </c>
      <c r="D47" s="158" t="s">
        <v>102</v>
      </c>
      <c r="E47" s="158" t="s">
        <v>103</v>
      </c>
      <c r="F47" s="158" t="s">
        <v>98</v>
      </c>
      <c r="G47" s="158" t="s">
        <v>102</v>
      </c>
      <c r="H47" s="158" t="s">
        <v>102</v>
      </c>
      <c r="I47" s="158" t="s">
        <v>98</v>
      </c>
      <c r="J47" s="158" t="s">
        <v>102</v>
      </c>
      <c r="K47" s="158" t="s">
        <v>102</v>
      </c>
      <c r="L47" s="158" t="s">
        <v>102</v>
      </c>
      <c r="M47" s="158" t="s">
        <v>104</v>
      </c>
      <c r="N47" s="151" t="s">
        <v>102</v>
      </c>
      <c r="O47" s="151" t="s">
        <v>102</v>
      </c>
      <c r="P47" s="151" t="s">
        <v>105</v>
      </c>
      <c r="Q47" s="151" t="s">
        <v>102</v>
      </c>
      <c r="R47" s="151" t="s">
        <v>102</v>
      </c>
      <c r="S47" s="151" t="s">
        <v>102</v>
      </c>
      <c r="T47" s="151" t="s">
        <v>105</v>
      </c>
      <c r="U47" s="151" t="s">
        <v>98</v>
      </c>
      <c r="V47" s="151" t="s">
        <v>102</v>
      </c>
      <c r="W47" s="151" t="s">
        <v>105</v>
      </c>
      <c r="X47" s="151" t="s">
        <v>106</v>
      </c>
      <c r="Y47" s="151" t="s">
        <v>104</v>
      </c>
      <c r="Z47" s="151" t="s">
        <v>98</v>
      </c>
      <c r="AA47" s="151" t="s">
        <v>99</v>
      </c>
      <c r="AB47" s="151" t="s">
        <v>100</v>
      </c>
      <c r="AC47" s="154" t="s">
        <v>102</v>
      </c>
      <c r="AD47" s="154" t="s">
        <v>102</v>
      </c>
      <c r="AE47" s="154" t="s">
        <v>98</v>
      </c>
      <c r="AF47" s="154" t="s">
        <v>99</v>
      </c>
      <c r="AG47" s="154" t="s">
        <v>102</v>
      </c>
      <c r="AH47" s="154" t="s">
        <v>102</v>
      </c>
      <c r="AI47" s="154" t="s">
        <v>102</v>
      </c>
      <c r="AJ47" s="154" t="s">
        <v>102</v>
      </c>
      <c r="AK47" s="154" t="s">
        <v>98</v>
      </c>
      <c r="AL47" s="154" t="s">
        <v>103</v>
      </c>
      <c r="AM47" s="154" t="s">
        <v>105</v>
      </c>
      <c r="AN47" s="154" t="s">
        <v>102</v>
      </c>
      <c r="AO47" s="154" t="s">
        <v>100</v>
      </c>
      <c r="AP47" s="53"/>
      <c r="AQ47" s="70"/>
      <c r="AR47" s="53"/>
      <c r="AS47" s="54"/>
    </row>
    <row r="48" spans="1:47" s="4" customFormat="1" ht="29.5" thickBot="1" x14ac:dyDescent="0.4">
      <c r="A48" s="57" t="s">
        <v>90</v>
      </c>
      <c r="B48" s="159">
        <v>0.997</v>
      </c>
      <c r="C48" s="159">
        <v>0.98599999999999999</v>
      </c>
      <c r="D48" s="159">
        <v>0.98699999999999999</v>
      </c>
      <c r="E48" s="159">
        <v>0.99</v>
      </c>
      <c r="F48" s="159">
        <v>0.99</v>
      </c>
      <c r="G48" s="159">
        <v>0.98499999999999999</v>
      </c>
      <c r="H48" s="159">
        <v>0.96299999999999997</v>
      </c>
      <c r="I48" s="159">
        <v>0.996</v>
      </c>
      <c r="J48" s="159">
        <v>0.98199999999999998</v>
      </c>
      <c r="K48" s="159">
        <v>0.95899999999999996</v>
      </c>
      <c r="L48" s="159">
        <v>0.96399999999999997</v>
      </c>
      <c r="M48" s="159">
        <v>0.997</v>
      </c>
      <c r="N48" s="160">
        <v>0.99099999999999999</v>
      </c>
      <c r="O48" s="160">
        <v>0.94299999999999995</v>
      </c>
      <c r="P48" s="160">
        <v>0.94199999999999995</v>
      </c>
      <c r="Q48" s="160">
        <v>0.95399999999999996</v>
      </c>
      <c r="R48" s="160">
        <v>0.95799999999999996</v>
      </c>
      <c r="S48" s="160">
        <v>0.95699999999999996</v>
      </c>
      <c r="T48" s="160">
        <v>0.96099999999999997</v>
      </c>
      <c r="U48" s="160">
        <v>0.99</v>
      </c>
      <c r="V48" s="160">
        <v>0.92</v>
      </c>
      <c r="W48" s="160">
        <v>0.88900000000000001</v>
      </c>
      <c r="X48" s="160">
        <v>0.98399999999999999</v>
      </c>
      <c r="Y48" s="160">
        <v>0.98299999999999998</v>
      </c>
      <c r="Z48" s="160">
        <v>0.97599999999999998</v>
      </c>
      <c r="AA48" s="160">
        <v>0.98</v>
      </c>
      <c r="AB48" s="160">
        <v>0.79900000000000004</v>
      </c>
      <c r="AC48" s="155">
        <v>0.90700000000000003</v>
      </c>
      <c r="AD48" s="155">
        <v>0.92400000000000004</v>
      </c>
      <c r="AE48" s="155">
        <v>0.96599999999999997</v>
      </c>
      <c r="AF48" s="155">
        <v>0.95099999999999996</v>
      </c>
      <c r="AG48" s="155">
        <v>0.86499999999999999</v>
      </c>
      <c r="AH48" s="155">
        <v>0.85299999999999998</v>
      </c>
      <c r="AI48" s="155">
        <v>0.82099999999999995</v>
      </c>
      <c r="AJ48" s="155">
        <v>0.82099999999999995</v>
      </c>
      <c r="AK48" s="155">
        <v>0.93300000000000005</v>
      </c>
      <c r="AL48" s="155">
        <v>0.91200000000000003</v>
      </c>
      <c r="AM48" s="155">
        <v>0.75600000000000001</v>
      </c>
      <c r="AN48" s="155">
        <v>0.77400000000000002</v>
      </c>
      <c r="AO48" s="155">
        <v>0.69499999999999995</v>
      </c>
      <c r="AP48" s="55"/>
      <c r="AQ48" s="55"/>
      <c r="AR48" s="55"/>
      <c r="AS48" s="56"/>
    </row>
    <row r="52" spans="1:6" ht="28.5" hidden="1" thickBot="1" x14ac:dyDescent="0.4">
      <c r="A52" s="220" t="s">
        <v>144</v>
      </c>
      <c r="B52" s="221" t="s">
        <v>145</v>
      </c>
      <c r="D52" s="220" t="s">
        <v>144</v>
      </c>
      <c r="E52" s="221" t="s">
        <v>145</v>
      </c>
    </row>
    <row r="53" spans="1:6" ht="42.5" hidden="1" thickBot="1" x14ac:dyDescent="0.4">
      <c r="A53" s="222" t="s">
        <v>146</v>
      </c>
      <c r="B53" s="223" t="s">
        <v>147</v>
      </c>
      <c r="D53" s="222" t="s">
        <v>146</v>
      </c>
      <c r="E53" s="223">
        <v>0</v>
      </c>
    </row>
    <row r="54" spans="1:6" ht="15" hidden="1" thickBot="1" x14ac:dyDescent="0.4">
      <c r="A54" s="222">
        <v>3</v>
      </c>
      <c r="B54" s="223">
        <v>82</v>
      </c>
      <c r="D54" s="222">
        <v>3</v>
      </c>
      <c r="E54" s="223">
        <v>80</v>
      </c>
    </row>
    <row r="55" spans="1:6" ht="15" hidden="1" thickBot="1" x14ac:dyDescent="0.4">
      <c r="A55" s="222">
        <v>4</v>
      </c>
      <c r="B55" s="223">
        <v>83</v>
      </c>
      <c r="D55" s="222">
        <v>4</v>
      </c>
      <c r="E55" s="223">
        <v>82</v>
      </c>
    </row>
    <row r="56" spans="1:6" ht="15" hidden="1" thickBot="1" x14ac:dyDescent="0.4">
      <c r="A56" s="222">
        <v>5</v>
      </c>
      <c r="B56" s="223">
        <v>84</v>
      </c>
      <c r="D56" s="222">
        <v>5</v>
      </c>
      <c r="E56" s="223">
        <v>83</v>
      </c>
    </row>
    <row r="57" spans="1:6" ht="15" hidden="1" thickBot="1" x14ac:dyDescent="0.4">
      <c r="A57" s="222">
        <v>6</v>
      </c>
      <c r="B57" s="223">
        <v>86</v>
      </c>
      <c r="D57" s="222">
        <v>6</v>
      </c>
      <c r="E57" s="223">
        <v>84</v>
      </c>
      <c r="F57">
        <v>7</v>
      </c>
    </row>
    <row r="58" spans="1:6" ht="15" hidden="1" thickBot="1" x14ac:dyDescent="0.4">
      <c r="A58" s="222">
        <v>7</v>
      </c>
      <c r="B58" s="223">
        <v>87</v>
      </c>
      <c r="D58" s="222">
        <v>7</v>
      </c>
      <c r="E58" s="223">
        <v>85</v>
      </c>
    </row>
    <row r="59" spans="1:6" ht="15" hidden="1" thickBot="1" x14ac:dyDescent="0.4">
      <c r="A59" s="222">
        <v>8</v>
      </c>
      <c r="B59" s="223">
        <v>88</v>
      </c>
      <c r="D59" s="222">
        <v>8</v>
      </c>
      <c r="E59" s="223">
        <v>86</v>
      </c>
    </row>
    <row r="60" spans="1:6" ht="15" hidden="1" thickBot="1" x14ac:dyDescent="0.4">
      <c r="A60" s="222">
        <v>9</v>
      </c>
      <c r="B60" s="223">
        <v>89</v>
      </c>
      <c r="D60" s="222">
        <v>9</v>
      </c>
      <c r="E60" s="223">
        <v>87</v>
      </c>
    </row>
    <row r="61" spans="1:6" ht="15" hidden="1" thickBot="1" x14ac:dyDescent="0.4">
      <c r="A61" s="222">
        <v>10</v>
      </c>
      <c r="B61" s="223">
        <v>90</v>
      </c>
      <c r="D61" s="222">
        <v>10</v>
      </c>
      <c r="E61" s="223">
        <v>88</v>
      </c>
    </row>
    <row r="62" spans="1:6" ht="15" hidden="1" thickBot="1" x14ac:dyDescent="0.4">
      <c r="A62" s="222">
        <v>11</v>
      </c>
      <c r="B62" s="223">
        <v>91</v>
      </c>
      <c r="D62" s="222">
        <v>11</v>
      </c>
      <c r="E62" s="223">
        <v>89</v>
      </c>
    </row>
    <row r="63" spans="1:6" ht="15" hidden="1" thickBot="1" x14ac:dyDescent="0.4">
      <c r="A63" s="222">
        <v>12</v>
      </c>
      <c r="B63" s="223">
        <v>92</v>
      </c>
      <c r="D63" s="222">
        <v>12</v>
      </c>
      <c r="E63" s="223">
        <v>90</v>
      </c>
    </row>
    <row r="64" spans="1:6" ht="15" hidden="1" thickBot="1" x14ac:dyDescent="0.4">
      <c r="A64" s="222">
        <v>13</v>
      </c>
      <c r="B64" s="223">
        <v>92</v>
      </c>
      <c r="D64" s="222">
        <v>13</v>
      </c>
      <c r="E64" s="223">
        <v>90</v>
      </c>
    </row>
    <row r="65" spans="1:5" ht="15" hidden="1" thickBot="1" x14ac:dyDescent="0.4">
      <c r="A65" s="222">
        <v>14</v>
      </c>
      <c r="B65" s="223">
        <v>93</v>
      </c>
      <c r="D65" s="222">
        <v>14</v>
      </c>
      <c r="E65" s="223">
        <v>91</v>
      </c>
    </row>
    <row r="66" spans="1:5" ht="15" hidden="1" thickBot="1" x14ac:dyDescent="0.4">
      <c r="A66" s="222">
        <v>15</v>
      </c>
      <c r="B66" s="223">
        <v>94</v>
      </c>
      <c r="D66" s="222">
        <v>15</v>
      </c>
      <c r="E66" s="223">
        <v>92</v>
      </c>
    </row>
    <row r="67" spans="1:5" ht="15" hidden="1" thickBot="1" x14ac:dyDescent="0.4">
      <c r="A67" s="222">
        <v>16</v>
      </c>
      <c r="B67" s="223">
        <v>95</v>
      </c>
      <c r="D67" s="222">
        <v>16</v>
      </c>
      <c r="E67" s="223">
        <v>93</v>
      </c>
    </row>
    <row r="68" spans="1:5" ht="15" hidden="1" thickBot="1" x14ac:dyDescent="0.4">
      <c r="A68" s="222">
        <v>17</v>
      </c>
      <c r="B68" s="223">
        <v>95</v>
      </c>
      <c r="D68" s="222">
        <v>17</v>
      </c>
      <c r="E68" s="223">
        <v>93</v>
      </c>
    </row>
    <row r="69" spans="1:5" ht="15" hidden="1" thickBot="1" x14ac:dyDescent="0.4">
      <c r="A69" s="222">
        <v>18</v>
      </c>
      <c r="B69" s="223">
        <v>96</v>
      </c>
      <c r="D69" s="222">
        <v>18</v>
      </c>
      <c r="E69" s="223">
        <v>94</v>
      </c>
    </row>
    <row r="70" spans="1:5" ht="15" hidden="1" thickBot="1" x14ac:dyDescent="0.4">
      <c r="A70" s="222">
        <v>19</v>
      </c>
      <c r="B70" s="223">
        <v>97</v>
      </c>
      <c r="D70" s="222">
        <v>19</v>
      </c>
      <c r="E70" s="223">
        <v>95</v>
      </c>
    </row>
    <row r="71" spans="1:5" ht="15" hidden="1" thickBot="1" x14ac:dyDescent="0.4">
      <c r="A71" s="222">
        <v>20</v>
      </c>
      <c r="B71" s="223">
        <v>97</v>
      </c>
      <c r="D71" s="222">
        <v>20</v>
      </c>
      <c r="E71" s="223">
        <v>95</v>
      </c>
    </row>
    <row r="72" spans="1:5" ht="15" hidden="1" thickBot="1" x14ac:dyDescent="0.4">
      <c r="A72" s="222">
        <v>21</v>
      </c>
      <c r="B72" s="223">
        <v>98</v>
      </c>
      <c r="D72" s="222">
        <v>21</v>
      </c>
      <c r="E72" s="223">
        <v>96</v>
      </c>
    </row>
    <row r="73" spans="1:5" ht="15" hidden="1" thickBot="1" x14ac:dyDescent="0.4">
      <c r="A73" s="222">
        <v>22</v>
      </c>
      <c r="B73" s="223">
        <v>99</v>
      </c>
      <c r="D73" s="222">
        <v>22</v>
      </c>
      <c r="E73" s="223">
        <v>97</v>
      </c>
    </row>
    <row r="74" spans="1:5" ht="15" hidden="1" thickBot="1" x14ac:dyDescent="0.4">
      <c r="A74" s="222">
        <v>23</v>
      </c>
      <c r="B74" s="223">
        <v>99</v>
      </c>
      <c r="D74" s="222">
        <v>23</v>
      </c>
      <c r="E74" s="223">
        <v>97</v>
      </c>
    </row>
    <row r="75" spans="1:5" ht="15" hidden="1" thickBot="1" x14ac:dyDescent="0.4">
      <c r="A75" s="222">
        <v>24</v>
      </c>
      <c r="B75" s="223">
        <v>100</v>
      </c>
      <c r="D75" s="222">
        <v>24</v>
      </c>
      <c r="E75" s="223">
        <v>98</v>
      </c>
    </row>
    <row r="76" spans="1:5" ht="15" hidden="1" thickBot="1" x14ac:dyDescent="0.4">
      <c r="A76" s="222">
        <v>25</v>
      </c>
      <c r="B76" s="223">
        <v>101</v>
      </c>
      <c r="D76" s="222">
        <v>25</v>
      </c>
      <c r="E76" s="223">
        <v>99</v>
      </c>
    </row>
    <row r="77" spans="1:5" ht="15" hidden="1" thickBot="1" x14ac:dyDescent="0.4">
      <c r="A77" s="222">
        <v>26</v>
      </c>
      <c r="B77" s="223">
        <v>101</v>
      </c>
      <c r="D77" s="222">
        <v>26</v>
      </c>
      <c r="E77" s="223">
        <v>99</v>
      </c>
    </row>
    <row r="78" spans="1:5" ht="15" hidden="1" thickBot="1" x14ac:dyDescent="0.4">
      <c r="A78" s="222">
        <v>27</v>
      </c>
      <c r="B78" s="223">
        <v>102</v>
      </c>
      <c r="D78" s="222">
        <v>27</v>
      </c>
      <c r="E78" s="223">
        <v>100</v>
      </c>
    </row>
    <row r="79" spans="1:5" ht="15" hidden="1" thickBot="1" x14ac:dyDescent="0.4">
      <c r="A79" s="222">
        <v>28</v>
      </c>
      <c r="B79" s="223">
        <v>103</v>
      </c>
      <c r="D79" s="222">
        <v>28</v>
      </c>
      <c r="E79" s="223">
        <v>101</v>
      </c>
    </row>
    <row r="80" spans="1:5" ht="15" hidden="1" thickBot="1" x14ac:dyDescent="0.4">
      <c r="A80" s="222">
        <v>29</v>
      </c>
      <c r="B80" s="223">
        <v>103</v>
      </c>
      <c r="D80" s="222">
        <v>29</v>
      </c>
      <c r="E80" s="223">
        <v>101</v>
      </c>
    </row>
    <row r="81" spans="1:5" ht="15" hidden="1" thickBot="1" x14ac:dyDescent="0.4">
      <c r="A81" s="222">
        <v>30</v>
      </c>
      <c r="B81" s="223">
        <v>104</v>
      </c>
      <c r="D81" s="222">
        <v>30</v>
      </c>
      <c r="E81" s="223">
        <v>102</v>
      </c>
    </row>
    <row r="82" spans="1:5" ht="15" hidden="1" thickBot="1" x14ac:dyDescent="0.4">
      <c r="A82" s="222">
        <v>31</v>
      </c>
      <c r="B82" s="223">
        <v>105</v>
      </c>
      <c r="D82" s="222">
        <v>31</v>
      </c>
      <c r="E82" s="223">
        <v>103</v>
      </c>
    </row>
    <row r="83" spans="1:5" ht="15" hidden="1" thickBot="1" x14ac:dyDescent="0.4">
      <c r="A83" s="222">
        <v>32</v>
      </c>
      <c r="B83" s="223">
        <v>105</v>
      </c>
      <c r="D83" s="222">
        <v>32</v>
      </c>
      <c r="E83" s="223">
        <v>104</v>
      </c>
    </row>
    <row r="84" spans="1:5" ht="15" hidden="1" thickBot="1" x14ac:dyDescent="0.4">
      <c r="A84" s="222">
        <v>33</v>
      </c>
      <c r="B84" s="223">
        <v>106</v>
      </c>
      <c r="D84" s="222">
        <v>33</v>
      </c>
      <c r="E84" s="223">
        <v>104</v>
      </c>
    </row>
    <row r="85" spans="1:5" ht="15" hidden="1" thickBot="1" x14ac:dyDescent="0.4">
      <c r="A85" s="222">
        <v>34</v>
      </c>
      <c r="B85" s="223">
        <v>107</v>
      </c>
      <c r="D85" s="222">
        <v>34</v>
      </c>
      <c r="E85" s="223">
        <v>105</v>
      </c>
    </row>
    <row r="86" spans="1:5" ht="15" hidden="1" thickBot="1" x14ac:dyDescent="0.4">
      <c r="A86" s="222">
        <v>35</v>
      </c>
      <c r="B86" s="223">
        <v>108</v>
      </c>
      <c r="D86" s="222">
        <v>35</v>
      </c>
      <c r="E86" s="223">
        <v>106</v>
      </c>
    </row>
    <row r="87" spans="1:5" ht="15" hidden="1" thickBot="1" x14ac:dyDescent="0.4">
      <c r="A87" s="222">
        <v>36</v>
      </c>
      <c r="B87" s="223">
        <v>108</v>
      </c>
      <c r="D87" s="222">
        <v>36</v>
      </c>
      <c r="E87" s="223">
        <v>107</v>
      </c>
    </row>
    <row r="88" spans="1:5" ht="15" hidden="1" thickBot="1" x14ac:dyDescent="0.4">
      <c r="A88" s="222">
        <v>37</v>
      </c>
      <c r="B88" s="223">
        <v>109</v>
      </c>
      <c r="D88" s="222">
        <v>37</v>
      </c>
      <c r="E88" s="223">
        <v>108</v>
      </c>
    </row>
    <row r="89" spans="1:5" ht="15" hidden="1" thickBot="1" x14ac:dyDescent="0.4">
      <c r="A89" s="222">
        <v>38</v>
      </c>
      <c r="B89" s="223">
        <v>110</v>
      </c>
      <c r="D89" s="222">
        <v>38</v>
      </c>
      <c r="E89" s="223">
        <v>108</v>
      </c>
    </row>
    <row r="90" spans="1:5" ht="15" hidden="1" thickBot="1" x14ac:dyDescent="0.4">
      <c r="A90" s="222">
        <v>39</v>
      </c>
      <c r="B90" s="223">
        <v>111</v>
      </c>
      <c r="D90" s="222">
        <v>39</v>
      </c>
      <c r="E90" s="223">
        <v>109</v>
      </c>
    </row>
    <row r="91" spans="1:5" ht="15" hidden="1" thickBot="1" x14ac:dyDescent="0.4">
      <c r="A91" s="222">
        <v>40</v>
      </c>
      <c r="B91" s="223">
        <v>112</v>
      </c>
      <c r="D91" s="222">
        <v>40</v>
      </c>
      <c r="E91" s="223">
        <v>110</v>
      </c>
    </row>
    <row r="92" spans="1:5" ht="15" hidden="1" thickBot="1" x14ac:dyDescent="0.4">
      <c r="A92" s="222">
        <v>41</v>
      </c>
      <c r="B92" s="223">
        <v>113</v>
      </c>
      <c r="D92" s="222">
        <v>41</v>
      </c>
      <c r="E92" s="223">
        <v>111</v>
      </c>
    </row>
    <row r="93" spans="1:5" ht="15" hidden="1" thickBot="1" x14ac:dyDescent="0.4">
      <c r="A93" s="222">
        <v>42</v>
      </c>
      <c r="B93" s="223">
        <v>114</v>
      </c>
      <c r="D93" s="222">
        <v>42</v>
      </c>
      <c r="E93" s="223">
        <v>113</v>
      </c>
    </row>
    <row r="94" spans="1:5" ht="15" hidden="1" thickBot="1" x14ac:dyDescent="0.4">
      <c r="A94" s="222">
        <v>43</v>
      </c>
      <c r="B94" s="223">
        <v>115</v>
      </c>
      <c r="D94" s="222">
        <v>43</v>
      </c>
      <c r="E94" s="223">
        <v>114</v>
      </c>
    </row>
    <row r="95" spans="1:5" ht="15" hidden="1" thickBot="1" x14ac:dyDescent="0.4">
      <c r="A95" s="222">
        <v>44</v>
      </c>
      <c r="B95" s="223">
        <v>116</v>
      </c>
      <c r="D95" s="222">
        <v>44</v>
      </c>
      <c r="E95" s="223">
        <v>115</v>
      </c>
    </row>
    <row r="96" spans="1:5" ht="15" hidden="1" thickBot="1" x14ac:dyDescent="0.4">
      <c r="A96" s="222">
        <v>45</v>
      </c>
      <c r="B96" s="223">
        <v>118</v>
      </c>
      <c r="D96" s="222">
        <v>45</v>
      </c>
      <c r="E96" s="223">
        <v>116</v>
      </c>
    </row>
    <row r="97" spans="1:5" ht="15" hidden="1" thickBot="1" x14ac:dyDescent="0.4">
      <c r="A97" s="222">
        <v>46</v>
      </c>
      <c r="B97" s="223">
        <v>119</v>
      </c>
      <c r="D97" s="222">
        <v>46</v>
      </c>
      <c r="E97" s="223">
        <v>118</v>
      </c>
    </row>
    <row r="98" spans="1:5" ht="15" hidden="1" thickBot="1" x14ac:dyDescent="0.4">
      <c r="A98" s="222">
        <v>47</v>
      </c>
      <c r="B98" s="223">
        <v>120</v>
      </c>
      <c r="D98" s="222">
        <v>47</v>
      </c>
      <c r="E98" s="223">
        <v>119</v>
      </c>
    </row>
    <row r="99" spans="1:5" ht="15" hidden="1" thickBot="1" x14ac:dyDescent="0.4">
      <c r="A99" s="222">
        <v>48</v>
      </c>
      <c r="B99" s="223">
        <v>120</v>
      </c>
      <c r="D99" s="222">
        <v>48</v>
      </c>
      <c r="E99" s="223">
        <v>120</v>
      </c>
    </row>
    <row r="100" spans="1:5" ht="15" hidden="1" thickBot="1" x14ac:dyDescent="0.4">
      <c r="A100" s="222">
        <v>49</v>
      </c>
      <c r="B100" s="223">
        <v>120</v>
      </c>
      <c r="D100" s="222">
        <v>49</v>
      </c>
      <c r="E100" s="223">
        <v>120</v>
      </c>
    </row>
    <row r="101" spans="1:5" ht="15" hidden="1" thickBot="1" x14ac:dyDescent="0.4">
      <c r="A101" s="222">
        <v>50</v>
      </c>
      <c r="B101" s="223">
        <v>120</v>
      </c>
      <c r="D101" s="222">
        <v>50</v>
      </c>
      <c r="E101" s="223">
        <v>120</v>
      </c>
    </row>
  </sheetData>
  <sheetProtection formatCells="0" selectLockedCells="1"/>
  <autoFilter ref="AP1:AU1" xr:uid="{E946F5FC-DB80-4809-9261-88682D790795}"/>
  <phoneticPr fontId="7" type="noConversion"/>
  <conditionalFormatting sqref="AS2:AS33">
    <cfRule type="cellIs" dxfId="14" priority="1" operator="between">
      <formula>38</formula>
      <formula>50</formula>
    </cfRule>
    <cfRule type="cellIs" dxfId="13" priority="2" operator="between">
      <formula>28</formula>
      <formula>37</formula>
    </cfRule>
    <cfRule type="cellIs" dxfId="12" priority="3" operator="between">
      <formula>18</formula>
      <formula>27</formula>
    </cfRule>
    <cfRule type="cellIs" dxfId="11" priority="4" operator="between">
      <formula>9</formula>
      <formula>17</formula>
    </cfRule>
    <cfRule type="cellIs" dxfId="10" priority="5" operator="between">
      <formula>0</formula>
      <formula>8</formula>
    </cfRule>
  </conditionalFormatting>
  <conditionalFormatting sqref="AT2:AU33">
    <cfRule type="cellIs" dxfId="9" priority="6" operator="between">
      <formula>110</formula>
      <formula>120</formula>
    </cfRule>
    <cfRule type="cellIs" dxfId="8" priority="7" operator="between">
      <formula>103</formula>
      <formula>109</formula>
    </cfRule>
    <cfRule type="cellIs" dxfId="7" priority="8" operator="between">
      <formula>96</formula>
      <formula>102</formula>
    </cfRule>
    <cfRule type="cellIs" dxfId="6" priority="9" operator="between">
      <formula>89</formula>
      <formula>95</formula>
    </cfRule>
    <cfRule type="cellIs" dxfId="5" priority="10" operator="between">
      <formula>0</formula>
      <formula>88</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E0B96-B2D1-416C-95B4-EBAB813428BB}">
  <dimension ref="A1:AT37"/>
  <sheetViews>
    <sheetView topLeftCell="A2" workbookViewId="0">
      <selection activeCell="AS9" sqref="AS9"/>
    </sheetView>
  </sheetViews>
  <sheetFormatPr defaultRowHeight="14.5" x14ac:dyDescent="0.35"/>
  <cols>
    <col min="1" max="1" width="22.36328125" style="17" customWidth="1"/>
    <col min="2" max="45" width="7.7265625" style="4" customWidth="1"/>
  </cols>
  <sheetData>
    <row r="1" spans="1:46" hidden="1" x14ac:dyDescent="0.35">
      <c r="A1" s="4">
        <v>1</v>
      </c>
      <c r="B1" s="4">
        <v>2</v>
      </c>
      <c r="C1" s="4">
        <v>3</v>
      </c>
      <c r="D1" s="4">
        <v>4</v>
      </c>
      <c r="E1" s="4">
        <v>5</v>
      </c>
      <c r="F1" s="4">
        <v>6</v>
      </c>
      <c r="G1" s="4">
        <v>7</v>
      </c>
      <c r="H1" s="4">
        <v>8</v>
      </c>
      <c r="I1" s="4">
        <v>9</v>
      </c>
      <c r="J1" s="4">
        <v>10</v>
      </c>
      <c r="K1" s="4">
        <v>11</v>
      </c>
      <c r="L1" s="4">
        <v>12</v>
      </c>
      <c r="M1" s="4">
        <v>13</v>
      </c>
      <c r="N1" s="4">
        <v>14</v>
      </c>
      <c r="O1" s="4">
        <v>15</v>
      </c>
      <c r="P1" s="4">
        <v>16</v>
      </c>
      <c r="Q1" s="4">
        <v>17</v>
      </c>
      <c r="R1" s="4">
        <v>18</v>
      </c>
      <c r="S1" s="4">
        <v>19</v>
      </c>
      <c r="T1" s="4">
        <v>20</v>
      </c>
      <c r="U1" s="4">
        <v>21</v>
      </c>
      <c r="V1" s="4">
        <v>22</v>
      </c>
      <c r="W1" s="4">
        <v>23</v>
      </c>
      <c r="X1" s="4">
        <v>24</v>
      </c>
      <c r="Y1" s="4">
        <v>25</v>
      </c>
      <c r="Z1" s="4">
        <v>26</v>
      </c>
      <c r="AA1" s="4">
        <v>27</v>
      </c>
      <c r="AB1" s="4">
        <v>28</v>
      </c>
      <c r="AC1" s="4">
        <v>29</v>
      </c>
      <c r="AD1" s="4">
        <v>30</v>
      </c>
      <c r="AE1" s="4">
        <v>31</v>
      </c>
      <c r="AF1" s="4">
        <v>32</v>
      </c>
      <c r="AG1" s="4">
        <v>33</v>
      </c>
      <c r="AH1" s="4">
        <v>34</v>
      </c>
      <c r="AI1" s="4">
        <v>35</v>
      </c>
      <c r="AJ1" s="4">
        <v>36</v>
      </c>
      <c r="AK1" s="4">
        <v>37</v>
      </c>
      <c r="AL1" s="4">
        <v>38</v>
      </c>
      <c r="AM1" s="4">
        <v>39</v>
      </c>
      <c r="AN1" s="4">
        <v>40</v>
      </c>
      <c r="AO1" s="4">
        <v>41</v>
      </c>
    </row>
    <row r="2" spans="1:46" ht="14.5" customHeight="1" x14ac:dyDescent="0.35">
      <c r="A2" s="16" t="s">
        <v>113</v>
      </c>
      <c r="B2" s="1" t="s">
        <v>11</v>
      </c>
      <c r="C2" s="1" t="s">
        <v>12</v>
      </c>
      <c r="D2" s="1" t="s">
        <v>13</v>
      </c>
      <c r="E2" s="1" t="s">
        <v>14</v>
      </c>
      <c r="F2" s="1" t="s">
        <v>15</v>
      </c>
      <c r="G2" s="1" t="s">
        <v>92</v>
      </c>
      <c r="H2" s="1" t="s">
        <v>16</v>
      </c>
      <c r="I2" s="1" t="s">
        <v>17</v>
      </c>
      <c r="J2" s="1" t="s">
        <v>18</v>
      </c>
      <c r="K2" s="1" t="s">
        <v>19</v>
      </c>
      <c r="L2" s="1" t="s">
        <v>20</v>
      </c>
      <c r="M2" s="1" t="s">
        <v>21</v>
      </c>
      <c r="N2" s="162" t="s">
        <v>22</v>
      </c>
      <c r="O2" s="162" t="s">
        <v>43</v>
      </c>
      <c r="P2" s="162" t="s">
        <v>44</v>
      </c>
      <c r="Q2" s="162" t="s">
        <v>45</v>
      </c>
      <c r="R2" s="162" t="s">
        <v>46</v>
      </c>
      <c r="S2" s="162" t="s">
        <v>47</v>
      </c>
      <c r="T2" s="162" t="s">
        <v>48</v>
      </c>
      <c r="U2" s="162" t="s">
        <v>93</v>
      </c>
      <c r="V2" s="162" t="s">
        <v>94</v>
      </c>
      <c r="W2" s="162" t="s">
        <v>50</v>
      </c>
      <c r="X2" s="162" t="s">
        <v>49</v>
      </c>
      <c r="Y2" s="162" t="s">
        <v>51</v>
      </c>
      <c r="Z2" s="162" t="s">
        <v>52</v>
      </c>
      <c r="AA2" s="162" t="s">
        <v>53</v>
      </c>
      <c r="AB2" s="162" t="s">
        <v>54</v>
      </c>
      <c r="AC2" s="8" t="s">
        <v>55</v>
      </c>
      <c r="AD2" s="8" t="s">
        <v>56</v>
      </c>
      <c r="AE2" s="8" t="s">
        <v>57</v>
      </c>
      <c r="AF2" s="8" t="s">
        <v>58</v>
      </c>
      <c r="AG2" s="8" t="s">
        <v>59</v>
      </c>
      <c r="AH2" s="8" t="s">
        <v>95</v>
      </c>
      <c r="AI2" s="8" t="s">
        <v>96</v>
      </c>
      <c r="AJ2" s="8" t="s">
        <v>60</v>
      </c>
      <c r="AK2" s="8" t="s">
        <v>61</v>
      </c>
      <c r="AL2" s="8" t="s">
        <v>62</v>
      </c>
      <c r="AM2" s="8" t="s">
        <v>63</v>
      </c>
      <c r="AN2" s="8" t="s">
        <v>64</v>
      </c>
      <c r="AO2" s="8" t="s">
        <v>65</v>
      </c>
      <c r="AP2" s="147"/>
      <c r="AQ2" s="146"/>
      <c r="AR2" s="145"/>
      <c r="AS2" s="144"/>
      <c r="AT2" s="225"/>
    </row>
    <row r="3" spans="1:46" ht="14.5" customHeight="1" x14ac:dyDescent="0.35">
      <c r="A3" s="148" t="s">
        <v>0</v>
      </c>
      <c r="B3" s="163" t="s">
        <v>7</v>
      </c>
      <c r="C3" s="163" t="s">
        <v>7</v>
      </c>
      <c r="D3" s="163" t="s">
        <v>2</v>
      </c>
      <c r="E3" s="163" t="s">
        <v>2</v>
      </c>
      <c r="F3" s="163" t="s">
        <v>2</v>
      </c>
      <c r="G3" s="163" t="s">
        <v>7</v>
      </c>
      <c r="H3" s="163" t="s">
        <v>7</v>
      </c>
      <c r="I3" s="163" t="s">
        <v>6</v>
      </c>
      <c r="J3" s="163" t="s">
        <v>7</v>
      </c>
      <c r="K3" s="163" t="s">
        <v>7</v>
      </c>
      <c r="L3" s="163" t="s">
        <v>7</v>
      </c>
      <c r="M3" s="163" t="s">
        <v>2</v>
      </c>
      <c r="N3" s="164" t="s">
        <v>2</v>
      </c>
      <c r="O3" s="164" t="s">
        <v>7</v>
      </c>
      <c r="P3" s="164" t="s">
        <v>6</v>
      </c>
      <c r="Q3" s="164" t="s">
        <v>2</v>
      </c>
      <c r="R3" s="164" t="s">
        <v>6</v>
      </c>
      <c r="S3" s="164" t="s">
        <v>6</v>
      </c>
      <c r="T3" s="164" t="s">
        <v>2</v>
      </c>
      <c r="U3" s="164" t="s">
        <v>6</v>
      </c>
      <c r="V3" s="164" t="s">
        <v>2</v>
      </c>
      <c r="W3" s="164" t="s">
        <v>2</v>
      </c>
      <c r="X3" s="164" t="s">
        <v>2</v>
      </c>
      <c r="Y3" s="164" t="s">
        <v>2</v>
      </c>
      <c r="Z3" s="164" t="s">
        <v>97</v>
      </c>
      <c r="AA3" s="164" t="s">
        <v>7</v>
      </c>
      <c r="AB3" s="164" t="s">
        <v>7</v>
      </c>
      <c r="AC3" s="165" t="s">
        <v>6</v>
      </c>
      <c r="AD3" s="165" t="s">
        <v>2</v>
      </c>
      <c r="AE3" s="165" t="s">
        <v>6</v>
      </c>
      <c r="AF3" s="165" t="s">
        <v>7</v>
      </c>
      <c r="AG3" s="165" t="s">
        <v>7</v>
      </c>
      <c r="AH3" s="165" t="s">
        <v>7</v>
      </c>
      <c r="AI3" s="165" t="s">
        <v>2</v>
      </c>
      <c r="AJ3" s="165" t="s">
        <v>7</v>
      </c>
      <c r="AK3" s="165" t="s">
        <v>6</v>
      </c>
      <c r="AL3" s="165" t="s">
        <v>4</v>
      </c>
      <c r="AM3" s="165" t="s">
        <v>7</v>
      </c>
      <c r="AN3" s="165" t="s">
        <v>7</v>
      </c>
      <c r="AO3" s="165" t="s">
        <v>7</v>
      </c>
      <c r="AP3" s="233" t="s">
        <v>23</v>
      </c>
      <c r="AQ3" s="235" t="s">
        <v>24</v>
      </c>
      <c r="AR3" s="237" t="s">
        <v>25</v>
      </c>
      <c r="AS3" s="239" t="s">
        <v>71</v>
      </c>
      <c r="AT3" s="241" t="s">
        <v>148</v>
      </c>
    </row>
    <row r="4" spans="1:46" s="4" customFormat="1" ht="48" x14ac:dyDescent="0.3">
      <c r="A4" s="59" t="s">
        <v>26</v>
      </c>
      <c r="B4" s="166" t="s">
        <v>101</v>
      </c>
      <c r="C4" s="166" t="s">
        <v>102</v>
      </c>
      <c r="D4" s="166" t="s">
        <v>102</v>
      </c>
      <c r="E4" s="166" t="s">
        <v>103</v>
      </c>
      <c r="F4" s="166" t="s">
        <v>98</v>
      </c>
      <c r="G4" s="166" t="s">
        <v>102</v>
      </c>
      <c r="H4" s="166" t="s">
        <v>102</v>
      </c>
      <c r="I4" s="166" t="s">
        <v>98</v>
      </c>
      <c r="J4" s="166" t="s">
        <v>102</v>
      </c>
      <c r="K4" s="166" t="s">
        <v>102</v>
      </c>
      <c r="L4" s="166" t="s">
        <v>102</v>
      </c>
      <c r="M4" s="166" t="s">
        <v>104</v>
      </c>
      <c r="N4" s="167" t="s">
        <v>102</v>
      </c>
      <c r="O4" s="167" t="s">
        <v>102</v>
      </c>
      <c r="P4" s="167" t="s">
        <v>105</v>
      </c>
      <c r="Q4" s="167" t="s">
        <v>102</v>
      </c>
      <c r="R4" s="167" t="s">
        <v>102</v>
      </c>
      <c r="S4" s="167" t="s">
        <v>102</v>
      </c>
      <c r="T4" s="167" t="s">
        <v>105</v>
      </c>
      <c r="U4" s="167" t="s">
        <v>98</v>
      </c>
      <c r="V4" s="167" t="s">
        <v>102</v>
      </c>
      <c r="W4" s="167" t="s">
        <v>105</v>
      </c>
      <c r="X4" s="167" t="s">
        <v>106</v>
      </c>
      <c r="Y4" s="167" t="s">
        <v>104</v>
      </c>
      <c r="Z4" s="167" t="s">
        <v>98</v>
      </c>
      <c r="AA4" s="167" t="s">
        <v>99</v>
      </c>
      <c r="AB4" s="167" t="s">
        <v>100</v>
      </c>
      <c r="AC4" s="168" t="s">
        <v>102</v>
      </c>
      <c r="AD4" s="168" t="s">
        <v>102</v>
      </c>
      <c r="AE4" s="168" t="s">
        <v>98</v>
      </c>
      <c r="AF4" s="168" t="s">
        <v>99</v>
      </c>
      <c r="AG4" s="168" t="s">
        <v>102</v>
      </c>
      <c r="AH4" s="168" t="s">
        <v>102</v>
      </c>
      <c r="AI4" s="168" t="s">
        <v>102</v>
      </c>
      <c r="AJ4" s="168" t="s">
        <v>102</v>
      </c>
      <c r="AK4" s="168" t="s">
        <v>98</v>
      </c>
      <c r="AL4" s="168" t="s">
        <v>103</v>
      </c>
      <c r="AM4" s="168" t="s">
        <v>105</v>
      </c>
      <c r="AN4" s="168" t="s">
        <v>102</v>
      </c>
      <c r="AO4" s="168" t="s">
        <v>100</v>
      </c>
      <c r="AP4" s="234"/>
      <c r="AQ4" s="236"/>
      <c r="AR4" s="238"/>
      <c r="AS4" s="240"/>
      <c r="AT4" s="242"/>
    </row>
    <row r="5" spans="1:46" x14ac:dyDescent="0.35">
      <c r="A5" s="59" t="s">
        <v>1</v>
      </c>
      <c r="B5" s="163">
        <v>2</v>
      </c>
      <c r="C5" s="163">
        <v>1</v>
      </c>
      <c r="D5" s="163">
        <v>1</v>
      </c>
      <c r="E5" s="163">
        <v>1</v>
      </c>
      <c r="F5" s="163">
        <v>1</v>
      </c>
      <c r="G5" s="163">
        <v>1</v>
      </c>
      <c r="H5" s="163">
        <v>1</v>
      </c>
      <c r="I5" s="163">
        <v>1</v>
      </c>
      <c r="J5" s="163">
        <v>1</v>
      </c>
      <c r="K5" s="163">
        <v>1</v>
      </c>
      <c r="L5" s="163">
        <v>1</v>
      </c>
      <c r="M5" s="163">
        <v>2</v>
      </c>
      <c r="N5" s="164">
        <v>1</v>
      </c>
      <c r="O5" s="164">
        <v>1</v>
      </c>
      <c r="P5" s="164">
        <v>2</v>
      </c>
      <c r="Q5" s="164">
        <v>1</v>
      </c>
      <c r="R5" s="164">
        <v>1</v>
      </c>
      <c r="S5" s="164">
        <v>1</v>
      </c>
      <c r="T5" s="164">
        <v>1</v>
      </c>
      <c r="U5" s="164">
        <v>1</v>
      </c>
      <c r="V5" s="164">
        <v>1</v>
      </c>
      <c r="W5" s="164">
        <v>2</v>
      </c>
      <c r="X5" s="164">
        <v>1</v>
      </c>
      <c r="Y5" s="164">
        <v>2</v>
      </c>
      <c r="Z5" s="164">
        <v>1</v>
      </c>
      <c r="AA5" s="164">
        <v>1</v>
      </c>
      <c r="AB5" s="164">
        <v>3</v>
      </c>
      <c r="AC5" s="165">
        <v>1</v>
      </c>
      <c r="AD5" s="165">
        <v>1</v>
      </c>
      <c r="AE5" s="165">
        <v>1</v>
      </c>
      <c r="AF5" s="165">
        <v>1</v>
      </c>
      <c r="AG5" s="165">
        <v>1</v>
      </c>
      <c r="AH5" s="165">
        <v>1</v>
      </c>
      <c r="AI5" s="165">
        <v>1</v>
      </c>
      <c r="AJ5" s="165">
        <v>1</v>
      </c>
      <c r="AK5" s="165">
        <v>1</v>
      </c>
      <c r="AL5" s="165">
        <v>1</v>
      </c>
      <c r="AM5" s="165">
        <v>2</v>
      </c>
      <c r="AN5" s="165">
        <v>1</v>
      </c>
      <c r="AO5" s="165">
        <v>3</v>
      </c>
      <c r="AP5" s="32">
        <f>SUM(B5:M5)</f>
        <v>14</v>
      </c>
      <c r="AQ5" s="33">
        <f>SUM(N5:AB5)</f>
        <v>20</v>
      </c>
      <c r="AR5" s="34">
        <f>SUM(AC5:AO5)</f>
        <v>16</v>
      </c>
      <c r="AS5" s="60">
        <v>50</v>
      </c>
      <c r="AT5" s="224">
        <f>VLOOKUP(AS5,'Enter data here'!A53:B101,2,FALSE)</f>
        <v>120</v>
      </c>
    </row>
    <row r="6" spans="1:46" ht="29" x14ac:dyDescent="0.35">
      <c r="A6" s="59" t="s">
        <v>109</v>
      </c>
      <c r="B6" s="39">
        <f>VLOOKUP($A$2,'Enter data here'!$A$1:$AO$33,B$1,FALSE)*B7</f>
        <v>0</v>
      </c>
      <c r="C6" s="39">
        <f>VLOOKUP($A$2,'Enter data here'!$A$1:$AO$33,C$1,FALSE)*C7</f>
        <v>0</v>
      </c>
      <c r="D6" s="39">
        <f>VLOOKUP($A$2,'Enter data here'!$A$1:$AO$33,D$1,FALSE)*D7</f>
        <v>0</v>
      </c>
      <c r="E6" s="39">
        <f>VLOOKUP($A$2,'Enter data here'!$A$1:$AO$33,E$1,FALSE)*E7</f>
        <v>0</v>
      </c>
      <c r="F6" s="39">
        <f>VLOOKUP($A$2,'Enter data here'!$A$1:$AO$33,F$1,FALSE)*F7</f>
        <v>0</v>
      </c>
      <c r="G6" s="39">
        <f>VLOOKUP($A$2,'Enter data here'!$A$1:$AO$33,G$1,FALSE)*G7</f>
        <v>0</v>
      </c>
      <c r="H6" s="39">
        <f>VLOOKUP($A$2,'Enter data here'!$A$1:$AO$33,H$1,FALSE)*H7</f>
        <v>0</v>
      </c>
      <c r="I6" s="39">
        <f>VLOOKUP($A$2,'Enter data here'!$A$1:$AO$33,I$1,FALSE)*I7</f>
        <v>0</v>
      </c>
      <c r="J6" s="39">
        <f>VLOOKUP($A$2,'Enter data here'!$A$1:$AO$33,J$1,FALSE)*J7</f>
        <v>0</v>
      </c>
      <c r="K6" s="39">
        <f>VLOOKUP($A$2,'Enter data here'!$A$1:$AO$33,K$1,FALSE)*K7</f>
        <v>0</v>
      </c>
      <c r="L6" s="39">
        <f>VLOOKUP($A$2,'Enter data here'!$A$1:$AO$33,L$1,FALSE)*L7</f>
        <v>0</v>
      </c>
      <c r="M6" s="39">
        <f>VLOOKUP($A$2,'Enter data here'!$A$1:$AO$33,M$1,FALSE)*M7</f>
        <v>0</v>
      </c>
      <c r="N6" s="40">
        <f>VLOOKUP($A$2,'Enter data here'!$A$1:$AO$33,N$1,FALSE)*N7</f>
        <v>0</v>
      </c>
      <c r="O6" s="40">
        <f>VLOOKUP($A$2,'Enter data here'!$A$1:$AO$33,O$1,FALSE)*O7</f>
        <v>0</v>
      </c>
      <c r="P6" s="40">
        <f>VLOOKUP($A$2,'Enter data here'!$A$1:$AO$33,P$1,FALSE)*P7</f>
        <v>0</v>
      </c>
      <c r="Q6" s="40">
        <f>VLOOKUP($A$2,'Enter data here'!$A$1:$AO$33,Q$1,FALSE)*Q7</f>
        <v>0</v>
      </c>
      <c r="R6" s="40">
        <f>VLOOKUP($A$2,'Enter data here'!$A$1:$AO$33,R$1,FALSE)*R7</f>
        <v>0</v>
      </c>
      <c r="S6" s="40">
        <f>VLOOKUP($A$2,'Enter data here'!$A$1:$AO$33,S$1,FALSE)*S7</f>
        <v>0</v>
      </c>
      <c r="T6" s="40">
        <f>VLOOKUP($A$2,'Enter data here'!$A$1:$AO$33,T$1,FALSE)*T7</f>
        <v>0</v>
      </c>
      <c r="U6" s="40">
        <f>VLOOKUP($A$2,'Enter data here'!$A$1:$AO$33,U$1,FALSE)*U7</f>
        <v>0</v>
      </c>
      <c r="V6" s="40">
        <f>VLOOKUP($A$2,'Enter data here'!$A$1:$AO$33,V$1,FALSE)*V7</f>
        <v>0</v>
      </c>
      <c r="W6" s="40">
        <f>VLOOKUP($A$2,'Enter data here'!$A$1:$AO$33,W$1,FALSE)*W7</f>
        <v>0</v>
      </c>
      <c r="X6" s="40">
        <f>VLOOKUP($A$2,'Enter data here'!$A$1:$AO$33,X$1,FALSE)*X7</f>
        <v>0</v>
      </c>
      <c r="Y6" s="40">
        <f>VLOOKUP($A$2,'Enter data here'!$A$1:$AO$33,Y$1,FALSE)*Y7</f>
        <v>0</v>
      </c>
      <c r="Z6" s="40">
        <f>VLOOKUP($A$2,'Enter data here'!$A$1:$AO$33,Z$1,FALSE)*Z7</f>
        <v>0</v>
      </c>
      <c r="AA6" s="40">
        <f>VLOOKUP($A$2,'Enter data here'!$A$1:$AO$33,AA$1,FALSE)*AA7</f>
        <v>0</v>
      </c>
      <c r="AB6" s="40">
        <f>VLOOKUP($A$2,'Enter data here'!$A$1:$AO$33,AB$1,FALSE)*AB7</f>
        <v>0</v>
      </c>
      <c r="AC6" s="41">
        <f>VLOOKUP($A$2,'Enter data here'!$A$1:$AO$33,AC$1,FALSE)*AC7</f>
        <v>0</v>
      </c>
      <c r="AD6" s="41">
        <f>VLOOKUP($A$2,'Enter data here'!$A$1:$AO$33,AD$1,FALSE)*AD7</f>
        <v>0</v>
      </c>
      <c r="AE6" s="41">
        <f>VLOOKUP($A$2,'Enter data here'!$A$1:$AO$33,AE$1,FALSE)*AE7</f>
        <v>0</v>
      </c>
      <c r="AF6" s="41">
        <f>VLOOKUP($A$2,'Enter data here'!$A$1:$AO$33,AF$1,FALSE)*AF7</f>
        <v>0</v>
      </c>
      <c r="AG6" s="41">
        <f>VLOOKUP($A$2,'Enter data here'!$A$1:$AO$33,AG$1,FALSE)*AG7</f>
        <v>0</v>
      </c>
      <c r="AH6" s="41">
        <f>VLOOKUP($A$2,'Enter data here'!$A$1:$AO$33,AH$1,FALSE)*AH7</f>
        <v>0</v>
      </c>
      <c r="AI6" s="41">
        <f>VLOOKUP($A$2,'Enter data here'!$A$1:$AO$33,AI$1,FALSE)*AI7</f>
        <v>0</v>
      </c>
      <c r="AJ6" s="41">
        <f>VLOOKUP($A$2,'Enter data here'!$A$1:$AO$33,AJ$1,FALSE)*AJ7</f>
        <v>0</v>
      </c>
      <c r="AK6" s="41">
        <f>VLOOKUP($A$2,'Enter data here'!$A$1:$AO$33,AK$1,FALSE)*AK7</f>
        <v>0</v>
      </c>
      <c r="AL6" s="41">
        <f>VLOOKUP($A$2,'Enter data here'!$A$1:$AO$33,AL$1,FALSE)*AL7</f>
        <v>0</v>
      </c>
      <c r="AM6" s="41">
        <f>VLOOKUP($A$2,'Enter data here'!$A$1:$AO$33,AM$1,FALSE)*AM7</f>
        <v>0</v>
      </c>
      <c r="AN6" s="41">
        <f>VLOOKUP($A$2,'Enter data here'!$A$1:$AO$33,AN$1,FALSE)*AN7</f>
        <v>0</v>
      </c>
      <c r="AO6" s="41">
        <f>VLOOKUP($A$2,'Enter data here'!$A$1:$AO$33,AO$1,FALSE)*AO7</f>
        <v>0</v>
      </c>
      <c r="AP6" s="61">
        <f>SUM(B6:M6)</f>
        <v>0</v>
      </c>
      <c r="AQ6" s="62">
        <f>SUM(N6:AB6)</f>
        <v>0</v>
      </c>
      <c r="AR6" s="63">
        <f>SUM(AC6:AO6)</f>
        <v>0</v>
      </c>
      <c r="AS6" s="64">
        <f>AP6+AQ6+AR6</f>
        <v>0</v>
      </c>
      <c r="AT6" s="224" t="e">
        <f>VLOOKUP(AS6,'Enter data here'!A54:B102,2,FALSE)</f>
        <v>#N/A</v>
      </c>
    </row>
    <row r="7" spans="1:46" ht="29" x14ac:dyDescent="0.35">
      <c r="A7" s="59" t="s">
        <v>110</v>
      </c>
      <c r="B7" s="39">
        <f>IF(VLOOKUP($A$2,'Enter data here'!$A$1:$AO$33,'Explore individually here'!B1,FALSE)=-1,0,1)</f>
        <v>1</v>
      </c>
      <c r="C7" s="39">
        <f>IF(VLOOKUP($A$2,'Enter data here'!$A$1:$AO$33,'Explore individually here'!C1,FALSE)=-1,0,1)</f>
        <v>1</v>
      </c>
      <c r="D7" s="39">
        <f>IF(VLOOKUP($A$2,'Enter data here'!$A$1:$AO$33,'Explore individually here'!D1,FALSE)=-1,0,1)</f>
        <v>1</v>
      </c>
      <c r="E7" s="39">
        <f>IF(VLOOKUP($A$2,'Enter data here'!$A$1:$AO$33,'Explore individually here'!E1,FALSE)=-1,0,1)</f>
        <v>1</v>
      </c>
      <c r="F7" s="39">
        <f>IF(VLOOKUP($A$2,'Enter data here'!$A$1:$AO$33,'Explore individually here'!F1,FALSE)=-1,0,1)</f>
        <v>1</v>
      </c>
      <c r="G7" s="39">
        <f>IF(VLOOKUP($A$2,'Enter data here'!$A$1:$AO$33,'Explore individually here'!G1,FALSE)=-1,0,1)</f>
        <v>1</v>
      </c>
      <c r="H7" s="39">
        <f>IF(VLOOKUP($A$2,'Enter data here'!$A$1:$AO$33,'Explore individually here'!H1,FALSE)=-1,0,1)</f>
        <v>1</v>
      </c>
      <c r="I7" s="39">
        <f>IF(VLOOKUP($A$2,'Enter data here'!$A$1:$AO$33,'Explore individually here'!I1,FALSE)=-1,0,1)</f>
        <v>1</v>
      </c>
      <c r="J7" s="39">
        <f>IF(VLOOKUP($A$2,'Enter data here'!$A$1:$AO$33,'Explore individually here'!J1,FALSE)=-1,0,1)</f>
        <v>1</v>
      </c>
      <c r="K7" s="39">
        <f>IF(VLOOKUP($A$2,'Enter data here'!$A$1:$AO$33,'Explore individually here'!K1,FALSE)=-1,0,1)</f>
        <v>1</v>
      </c>
      <c r="L7" s="39">
        <f>IF(VLOOKUP($A$2,'Enter data here'!$A$1:$AO$33,'Explore individually here'!L1,FALSE)=-1,0,1)</f>
        <v>1</v>
      </c>
      <c r="M7" s="39">
        <f>IF(VLOOKUP($A$2,'Enter data here'!$A$1:$AO$33,'Explore individually here'!M1,FALSE)=-1,0,1)</f>
        <v>1</v>
      </c>
      <c r="N7" s="40">
        <f>IF(VLOOKUP($A$2,'Enter data here'!$A$1:$AO$33,'Explore individually here'!N1,FALSE)=-1,0,1)</f>
        <v>1</v>
      </c>
      <c r="O7" s="40">
        <f>IF(VLOOKUP($A$2,'Enter data here'!$A$1:$AO$33,'Explore individually here'!O1,FALSE)=-1,0,1)</f>
        <v>1</v>
      </c>
      <c r="P7" s="40">
        <f>IF(VLOOKUP($A$2,'Enter data here'!$A$1:$AO$33,'Explore individually here'!P1,FALSE)=-1,0,1)</f>
        <v>1</v>
      </c>
      <c r="Q7" s="40">
        <f>IF(VLOOKUP($A$2,'Enter data here'!$A$1:$AO$33,'Explore individually here'!Q1,FALSE)=-1,0,1)</f>
        <v>1</v>
      </c>
      <c r="R7" s="40">
        <f>IF(VLOOKUP($A$2,'Enter data here'!$A$1:$AO$33,'Explore individually here'!R1,FALSE)=-1,0,1)</f>
        <v>1</v>
      </c>
      <c r="S7" s="40">
        <f>IF(VLOOKUP($A$2,'Enter data here'!$A$1:$AO$33,'Explore individually here'!S1,FALSE)=-1,0,1)</f>
        <v>1</v>
      </c>
      <c r="T7" s="40">
        <f>IF(VLOOKUP($A$2,'Enter data here'!$A$1:$AO$33,'Explore individually here'!T1,FALSE)=-1,0,1)</f>
        <v>1</v>
      </c>
      <c r="U7" s="40">
        <f>IF(VLOOKUP($A$2,'Enter data here'!$A$1:$AO$33,'Explore individually here'!U1,FALSE)=-1,0,1)</f>
        <v>1</v>
      </c>
      <c r="V7" s="40">
        <f>IF(VLOOKUP($A$2,'Enter data here'!$A$1:$AO$33,'Explore individually here'!V1,FALSE)=-1,0,1)</f>
        <v>1</v>
      </c>
      <c r="W7" s="40">
        <f>IF(VLOOKUP($A$2,'Enter data here'!$A$1:$AO$33,'Explore individually here'!W1,FALSE)=-1,0,1)</f>
        <v>1</v>
      </c>
      <c r="X7" s="40">
        <f>IF(VLOOKUP($A$2,'Enter data here'!$A$1:$AO$33,'Explore individually here'!X1,FALSE)=-1,0,1)</f>
        <v>1</v>
      </c>
      <c r="Y7" s="40">
        <f>IF(VLOOKUP($A$2,'Enter data here'!$A$1:$AO$33,'Explore individually here'!Y1,FALSE)=-1,0,1)</f>
        <v>1</v>
      </c>
      <c r="Z7" s="40">
        <f>IF(VLOOKUP($A$2,'Enter data here'!$A$1:$AO$33,'Explore individually here'!Z1,FALSE)=-1,0,1)</f>
        <v>1</v>
      </c>
      <c r="AA7" s="40">
        <f>IF(VLOOKUP($A$2,'Enter data here'!$A$1:$AO$33,'Explore individually here'!AA1,FALSE)=-1,0,1)</f>
        <v>1</v>
      </c>
      <c r="AB7" s="40">
        <f>IF(VLOOKUP($A$2,'Enter data here'!$A$1:$AO$33,'Explore individually here'!AB1,FALSE)=-1,0,1)</f>
        <v>1</v>
      </c>
      <c r="AC7" s="41">
        <f>IF(VLOOKUP($A$2,'Enter data here'!$A$1:$AO$33,'Explore individually here'!AC1,FALSE)=-1,0,1)</f>
        <v>1</v>
      </c>
      <c r="AD7" s="41">
        <f>IF(VLOOKUP($A$2,'Enter data here'!$A$1:$AO$33,'Explore individually here'!AD1,FALSE)=-1,0,1)</f>
        <v>1</v>
      </c>
      <c r="AE7" s="41">
        <f>IF(VLOOKUP($A$2,'Enter data here'!$A$1:$AO$33,'Explore individually here'!AE1,FALSE)=-1,0,1)</f>
        <v>1</v>
      </c>
      <c r="AF7" s="41">
        <f>IF(VLOOKUP($A$2,'Enter data here'!$A$1:$AO$33,'Explore individually here'!AF1,FALSE)=-1,0,1)</f>
        <v>1</v>
      </c>
      <c r="AG7" s="41">
        <f>IF(VLOOKUP($A$2,'Enter data here'!$A$1:$AO$33,'Explore individually here'!AG1,FALSE)=-1,0,1)</f>
        <v>1</v>
      </c>
      <c r="AH7" s="41">
        <f>IF(VLOOKUP($A$2,'Enter data here'!$A$1:$AO$33,'Explore individually here'!AH1,FALSE)=-1,0,1)</f>
        <v>1</v>
      </c>
      <c r="AI7" s="41">
        <f>IF(VLOOKUP($A$2,'Enter data here'!$A$1:$AO$33,'Explore individually here'!AI1,FALSE)=-1,0,1)</f>
        <v>1</v>
      </c>
      <c r="AJ7" s="41">
        <f>IF(VLOOKUP($A$2,'Enter data here'!$A$1:$AO$33,'Explore individually here'!AJ1,FALSE)=-1,0,1)</f>
        <v>1</v>
      </c>
      <c r="AK7" s="41">
        <f>IF(VLOOKUP($A$2,'Enter data here'!$A$1:$AO$33,'Explore individually here'!AK1,FALSE)=-1,0,1)</f>
        <v>1</v>
      </c>
      <c r="AL7" s="41">
        <f>IF(VLOOKUP($A$2,'Enter data here'!$A$1:$AO$33,'Explore individually here'!AL1,FALSE)=-1,0,1)</f>
        <v>1</v>
      </c>
      <c r="AM7" s="41">
        <f>IF(VLOOKUP($A$2,'Enter data here'!$A$1:$AO$33,'Explore individually here'!AM1,FALSE)=-1,0,1)</f>
        <v>1</v>
      </c>
      <c r="AN7" s="41">
        <f>IF(VLOOKUP($A$2,'Enter data here'!$A$1:$AO$33,'Explore individually here'!AN1,FALSE)=-1,0,1)</f>
        <v>1</v>
      </c>
      <c r="AO7" s="41">
        <f>IF(VLOOKUP($A$2,'Enter data here'!$A$1:$AO$33,'Explore individually here'!AO1,FALSE)=-1,0,1)</f>
        <v>1</v>
      </c>
      <c r="AP7" s="61">
        <f>SUM(B7:M7)</f>
        <v>12</v>
      </c>
      <c r="AQ7" s="62">
        <f>SUM(N7:AB7)</f>
        <v>15</v>
      </c>
      <c r="AR7" s="63">
        <f>SUM(AC7:AO7)</f>
        <v>13</v>
      </c>
      <c r="AS7" s="64">
        <f>AP7+AQ7+AR7</f>
        <v>40</v>
      </c>
      <c r="AT7" s="224"/>
    </row>
    <row r="8" spans="1:46" s="3" customFormat="1" x14ac:dyDescent="0.35">
      <c r="A8" s="58" t="s">
        <v>42</v>
      </c>
      <c r="B8" s="109">
        <f t="shared" ref="B8:AS8" si="0">B6/B5*100</f>
        <v>0</v>
      </c>
      <c r="C8" s="109">
        <f t="shared" si="0"/>
        <v>0</v>
      </c>
      <c r="D8" s="109">
        <f t="shared" si="0"/>
        <v>0</v>
      </c>
      <c r="E8" s="109">
        <f t="shared" si="0"/>
        <v>0</v>
      </c>
      <c r="F8" s="109">
        <f t="shared" si="0"/>
        <v>0</v>
      </c>
      <c r="G8" s="109">
        <f t="shared" si="0"/>
        <v>0</v>
      </c>
      <c r="H8" s="109">
        <f t="shared" si="0"/>
        <v>0</v>
      </c>
      <c r="I8" s="109">
        <f t="shared" si="0"/>
        <v>0</v>
      </c>
      <c r="J8" s="109">
        <f t="shared" si="0"/>
        <v>0</v>
      </c>
      <c r="K8" s="109">
        <f t="shared" si="0"/>
        <v>0</v>
      </c>
      <c r="L8" s="109">
        <f t="shared" si="0"/>
        <v>0</v>
      </c>
      <c r="M8" s="109">
        <f t="shared" si="0"/>
        <v>0</v>
      </c>
      <c r="N8" s="161">
        <f t="shared" si="0"/>
        <v>0</v>
      </c>
      <c r="O8" s="161">
        <f t="shared" si="0"/>
        <v>0</v>
      </c>
      <c r="P8" s="161">
        <f t="shared" si="0"/>
        <v>0</v>
      </c>
      <c r="Q8" s="161">
        <f t="shared" si="0"/>
        <v>0</v>
      </c>
      <c r="R8" s="161">
        <f t="shared" si="0"/>
        <v>0</v>
      </c>
      <c r="S8" s="161">
        <f t="shared" si="0"/>
        <v>0</v>
      </c>
      <c r="T8" s="161">
        <f t="shared" si="0"/>
        <v>0</v>
      </c>
      <c r="U8" s="161">
        <f t="shared" si="0"/>
        <v>0</v>
      </c>
      <c r="V8" s="161">
        <f t="shared" si="0"/>
        <v>0</v>
      </c>
      <c r="W8" s="161">
        <f t="shared" si="0"/>
        <v>0</v>
      </c>
      <c r="X8" s="161">
        <f t="shared" si="0"/>
        <v>0</v>
      </c>
      <c r="Y8" s="161">
        <f t="shared" si="0"/>
        <v>0</v>
      </c>
      <c r="Z8" s="161">
        <f t="shared" si="0"/>
        <v>0</v>
      </c>
      <c r="AA8" s="161">
        <f t="shared" si="0"/>
        <v>0</v>
      </c>
      <c r="AB8" s="161">
        <f t="shared" si="0"/>
        <v>0</v>
      </c>
      <c r="AC8" s="111">
        <f t="shared" si="0"/>
        <v>0</v>
      </c>
      <c r="AD8" s="111">
        <f t="shared" si="0"/>
        <v>0</v>
      </c>
      <c r="AE8" s="111">
        <f t="shared" si="0"/>
        <v>0</v>
      </c>
      <c r="AF8" s="111">
        <f t="shared" si="0"/>
        <v>0</v>
      </c>
      <c r="AG8" s="111">
        <f t="shared" si="0"/>
        <v>0</v>
      </c>
      <c r="AH8" s="111">
        <f t="shared" si="0"/>
        <v>0</v>
      </c>
      <c r="AI8" s="111">
        <f t="shared" si="0"/>
        <v>0</v>
      </c>
      <c r="AJ8" s="111">
        <f t="shared" si="0"/>
        <v>0</v>
      </c>
      <c r="AK8" s="111">
        <f t="shared" si="0"/>
        <v>0</v>
      </c>
      <c r="AL8" s="111">
        <f t="shared" si="0"/>
        <v>0</v>
      </c>
      <c r="AM8" s="111">
        <f t="shared" si="0"/>
        <v>0</v>
      </c>
      <c r="AN8" s="111">
        <f t="shared" si="0"/>
        <v>0</v>
      </c>
      <c r="AO8" s="111">
        <f t="shared" si="0"/>
        <v>0</v>
      </c>
      <c r="AP8" s="109">
        <f>AP6/AP5*100</f>
        <v>0</v>
      </c>
      <c r="AQ8" s="110">
        <f>AQ6/AQ5*100</f>
        <v>0</v>
      </c>
      <c r="AR8" s="111">
        <f t="shared" si="0"/>
        <v>0</v>
      </c>
      <c r="AS8" s="112">
        <f t="shared" si="0"/>
        <v>0</v>
      </c>
      <c r="AT8" s="224"/>
    </row>
    <row r="9" spans="1:46" s="3" customFormat="1" x14ac:dyDescent="0.35">
      <c r="A9" s="23"/>
      <c r="B9" s="24"/>
      <c r="C9" s="24"/>
      <c r="D9" s="24"/>
      <c r="E9" s="24"/>
      <c r="F9" s="24"/>
      <c r="G9" s="24"/>
      <c r="H9" s="24"/>
      <c r="I9" s="24"/>
      <c r="J9" s="24"/>
      <c r="K9" s="24"/>
      <c r="L9" s="24"/>
      <c r="M9" s="24"/>
      <c r="N9" s="24"/>
      <c r="O9" s="24"/>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10"/>
      <c r="AQ9" s="10"/>
      <c r="AR9" s="10"/>
      <c r="AS9" s="10"/>
    </row>
    <row r="10" spans="1:46" x14ac:dyDescent="0.35">
      <c r="A10" s="18"/>
      <c r="B10" s="19"/>
      <c r="C10" s="19"/>
      <c r="D10" s="19"/>
      <c r="E10" s="19"/>
      <c r="F10" s="19"/>
      <c r="G10" s="19"/>
      <c r="H10" s="19"/>
      <c r="I10" s="19"/>
      <c r="J10" s="19"/>
      <c r="K10" s="19"/>
      <c r="L10" s="19"/>
      <c r="M10" s="19"/>
      <c r="N10" s="19"/>
      <c r="O10" s="20"/>
      <c r="P10" s="19"/>
      <c r="Q10" s="19"/>
      <c r="R10" s="19"/>
      <c r="S10" s="19"/>
      <c r="T10" s="19"/>
      <c r="U10" s="19"/>
      <c r="V10" s="19"/>
      <c r="W10" s="19"/>
      <c r="X10" s="19"/>
      <c r="Y10" s="19"/>
      <c r="Z10" s="19"/>
      <c r="AA10" s="19"/>
      <c r="AB10" s="19"/>
      <c r="AC10" s="19"/>
      <c r="AD10" s="19"/>
      <c r="AE10" s="21"/>
      <c r="AF10" s="19"/>
      <c r="AG10" s="19"/>
      <c r="AH10" s="21"/>
      <c r="AI10" s="19"/>
      <c r="AJ10" s="19"/>
      <c r="AK10" s="19"/>
      <c r="AL10" s="19"/>
      <c r="AM10" s="19"/>
      <c r="AP10" s="19"/>
      <c r="AQ10" s="21"/>
      <c r="AR10" s="10"/>
      <c r="AS10" s="9"/>
    </row>
    <row r="11" spans="1:46" x14ac:dyDescent="0.35">
      <c r="A11"/>
      <c r="AP11" s="9"/>
      <c r="AQ11" s="10"/>
      <c r="AR11" s="10"/>
      <c r="AS11" s="9"/>
    </row>
    <row r="12" spans="1:46" x14ac:dyDescent="0.35">
      <c r="A12"/>
      <c r="AP12" s="9"/>
      <c r="AQ12" s="10"/>
      <c r="AR12" s="10"/>
      <c r="AS12" s="9"/>
    </row>
    <row r="13" spans="1:46" x14ac:dyDescent="0.35">
      <c r="A13"/>
      <c r="AP13" s="9"/>
      <c r="AQ13" s="10"/>
      <c r="AR13" s="10"/>
      <c r="AS13" s="9"/>
    </row>
    <row r="14" spans="1:46" x14ac:dyDescent="0.35">
      <c r="A14"/>
      <c r="AP14" s="9"/>
      <c r="AQ14" s="10"/>
      <c r="AR14" s="10"/>
      <c r="AS14" s="9"/>
    </row>
    <row r="15" spans="1:46" x14ac:dyDescent="0.35">
      <c r="A15"/>
      <c r="AP15" s="9"/>
      <c r="AQ15" s="10"/>
      <c r="AR15" s="10"/>
      <c r="AS15" s="9"/>
    </row>
    <row r="16" spans="1:46" x14ac:dyDescent="0.35">
      <c r="A16"/>
      <c r="AP16" s="9"/>
      <c r="AQ16" s="10"/>
      <c r="AR16" s="10"/>
      <c r="AS16" s="9"/>
    </row>
    <row r="17" spans="2:45" customFormat="1" x14ac:dyDescent="0.35">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9"/>
      <c r="AQ17" s="10"/>
      <c r="AR17" s="10"/>
      <c r="AS17" s="9"/>
    </row>
    <row r="18" spans="2:45" customFormat="1" x14ac:dyDescent="0.35">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9"/>
      <c r="AQ18" s="10"/>
      <c r="AR18" s="10"/>
      <c r="AS18" s="9"/>
    </row>
    <row r="19" spans="2:45" customFormat="1" x14ac:dyDescent="0.35">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9"/>
      <c r="AQ19" s="10"/>
      <c r="AR19" s="10"/>
      <c r="AS19" s="9"/>
    </row>
    <row r="20" spans="2:45" customFormat="1" x14ac:dyDescent="0.35">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9"/>
      <c r="AQ20" s="10"/>
      <c r="AR20" s="10"/>
      <c r="AS20" s="9"/>
    </row>
    <row r="21" spans="2:45" customFormat="1" x14ac:dyDescent="0.35">
      <c r="B21" s="4"/>
      <c r="C21" s="4"/>
      <c r="D21" s="4"/>
      <c r="E21" s="4"/>
      <c r="F21" s="4"/>
      <c r="G21" s="4"/>
      <c r="H21" s="4"/>
      <c r="I21" s="4"/>
      <c r="J21" s="4"/>
      <c r="K21" s="4"/>
      <c r="L21" s="4"/>
      <c r="M21" s="4"/>
      <c r="N21" s="4"/>
      <c r="O21" s="4"/>
      <c r="P21" s="4"/>
      <c r="Q21" s="4"/>
      <c r="R21" s="4"/>
      <c r="S21" s="4"/>
      <c r="T21" s="4"/>
      <c r="U21" s="4"/>
      <c r="V21" s="4"/>
      <c r="W21" s="4"/>
      <c r="X21" s="11"/>
      <c r="Y21" s="4"/>
      <c r="Z21" s="4"/>
      <c r="AA21" s="4"/>
      <c r="AB21" s="4"/>
      <c r="AC21" s="4"/>
      <c r="AD21" s="4"/>
      <c r="AE21" s="4"/>
      <c r="AF21" s="4"/>
      <c r="AG21" s="4"/>
      <c r="AH21" s="4"/>
      <c r="AI21" s="4"/>
      <c r="AJ21" s="4"/>
      <c r="AK21" s="4"/>
      <c r="AL21" s="4"/>
      <c r="AM21" s="4"/>
      <c r="AN21" s="4"/>
      <c r="AO21" s="4"/>
      <c r="AP21" s="9"/>
      <c r="AQ21" s="10"/>
      <c r="AR21" s="10"/>
      <c r="AS21" s="9"/>
    </row>
    <row r="22" spans="2:45" customFormat="1" x14ac:dyDescent="0.35">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9"/>
      <c r="AQ22" s="10"/>
      <c r="AR22" s="10"/>
      <c r="AS22" s="9"/>
    </row>
    <row r="23" spans="2:45" customFormat="1" x14ac:dyDescent="0.35">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9"/>
      <c r="AQ23" s="10"/>
      <c r="AR23" s="10"/>
      <c r="AS23" s="9"/>
    </row>
    <row r="24" spans="2:45" customFormat="1" x14ac:dyDescent="0.35">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3"/>
      <c r="AQ24" s="13"/>
      <c r="AR24" s="10"/>
      <c r="AS24" s="14"/>
    </row>
    <row r="25" spans="2:45" customFormat="1" x14ac:dyDescent="0.3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9"/>
      <c r="AQ25" s="9"/>
      <c r="AR25" s="10"/>
      <c r="AS25" s="15"/>
    </row>
    <row r="26" spans="2:45" customFormat="1" x14ac:dyDescent="0.3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9"/>
      <c r="AQ26" s="9"/>
      <c r="AR26" s="9"/>
      <c r="AS26" s="15"/>
    </row>
    <row r="27" spans="2:45" customFormat="1" x14ac:dyDescent="0.35">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10"/>
      <c r="AQ27" s="10"/>
      <c r="AR27" s="10"/>
      <c r="AS27" s="10"/>
    </row>
    <row r="28" spans="2:45" customFormat="1" x14ac:dyDescent="0.35">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row>
    <row r="29" spans="2:45" customFormat="1" x14ac:dyDescent="0.35">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row>
    <row r="30" spans="2:45" customFormat="1" x14ac:dyDescent="0.35">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row>
    <row r="31" spans="2:45" customFormat="1" x14ac:dyDescent="0.35">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row>
    <row r="32" spans="2:45" customFormat="1" x14ac:dyDescent="0.35">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row>
    <row r="33" spans="2:45" customFormat="1" x14ac:dyDescent="0.35">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row>
    <row r="34" spans="2:45" customFormat="1" x14ac:dyDescent="0.35">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row>
    <row r="35" spans="2:45" customFormat="1" x14ac:dyDescent="0.35">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row>
    <row r="36" spans="2:45" customFormat="1" x14ac:dyDescent="0.35">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row>
    <row r="37" spans="2:45" customFormat="1" x14ac:dyDescent="0.35">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row>
  </sheetData>
  <mergeCells count="5">
    <mergeCell ref="AP3:AP4"/>
    <mergeCell ref="AQ3:AQ4"/>
    <mergeCell ref="AR3:AR4"/>
    <mergeCell ref="AS3:AS4"/>
    <mergeCell ref="AT3:AT4"/>
  </mergeCells>
  <conditionalFormatting sqref="AT5:AT8">
    <cfRule type="cellIs" dxfId="4" priority="1" operator="between">
      <formula>110</formula>
      <formula>120</formula>
    </cfRule>
    <cfRule type="cellIs" dxfId="3" priority="2" operator="between">
      <formula>103</formula>
      <formula>109</formula>
    </cfRule>
    <cfRule type="cellIs" dxfId="2" priority="3" operator="between">
      <formula>96</formula>
      <formula>102</formula>
    </cfRule>
    <cfRule type="cellIs" dxfId="1" priority="4" operator="between">
      <formula>89</formula>
      <formula>95</formula>
    </cfRule>
    <cfRule type="cellIs" dxfId="0" priority="5" operator="between">
      <formula>0</formula>
      <formula>88</formula>
    </cfRule>
  </conditionalFormatting>
  <dataValidations count="1">
    <dataValidation type="list" allowBlank="1" showInputMessage="1" showErrorMessage="1" sqref="A2" xr:uid="{D2DBD9D6-0B82-4786-9661-F0A68014FE10}">
      <formula1>children</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FBF5F-2CB0-4F6A-9FB6-A1E731801FC3}">
  <dimension ref="A1:T26"/>
  <sheetViews>
    <sheetView zoomScale="80" zoomScaleNormal="80" workbookViewId="0">
      <selection activeCell="N26" sqref="N26"/>
    </sheetView>
  </sheetViews>
  <sheetFormatPr defaultRowHeight="14.5" x14ac:dyDescent="0.35"/>
  <cols>
    <col min="1" max="1" width="22.6328125" customWidth="1"/>
    <col min="2" max="6" width="9.6328125" style="4" customWidth="1"/>
    <col min="7" max="20" width="9.6328125" customWidth="1"/>
  </cols>
  <sheetData>
    <row r="1" spans="1:20" x14ac:dyDescent="0.35">
      <c r="A1" s="65"/>
      <c r="B1" s="36" t="s">
        <v>6</v>
      </c>
      <c r="C1" s="36" t="s">
        <v>2</v>
      </c>
      <c r="D1" s="36" t="s">
        <v>4</v>
      </c>
      <c r="E1" s="36" t="s">
        <v>7</v>
      </c>
      <c r="F1" s="36" t="s">
        <v>97</v>
      </c>
      <c r="G1" s="35"/>
      <c r="H1" s="35"/>
      <c r="I1" s="35"/>
      <c r="J1" s="35"/>
      <c r="K1" s="35"/>
      <c r="L1" s="35"/>
      <c r="M1" s="35"/>
      <c r="N1" s="35"/>
      <c r="O1" s="35"/>
      <c r="P1" s="35"/>
      <c r="Q1" s="35"/>
      <c r="R1" s="35"/>
      <c r="S1" s="35"/>
      <c r="T1" s="35"/>
    </row>
    <row r="2" spans="1:20" x14ac:dyDescent="0.35">
      <c r="A2" s="66" t="s">
        <v>37</v>
      </c>
      <c r="B2" s="67">
        <v>8</v>
      </c>
      <c r="C2" s="67">
        <v>13</v>
      </c>
      <c r="D2" s="67">
        <v>1</v>
      </c>
      <c r="E2" s="67">
        <v>17</v>
      </c>
      <c r="F2" s="67">
        <v>1</v>
      </c>
      <c r="G2" s="35"/>
      <c r="H2" s="35"/>
      <c r="I2" s="35"/>
      <c r="J2" s="35"/>
      <c r="K2" s="35"/>
      <c r="L2" s="35"/>
      <c r="M2" s="35"/>
      <c r="N2" s="35"/>
      <c r="O2" s="35"/>
      <c r="P2" s="35"/>
      <c r="Q2" s="35"/>
      <c r="R2" s="35"/>
      <c r="S2" s="35"/>
      <c r="T2" s="35"/>
    </row>
    <row r="3" spans="1:20" x14ac:dyDescent="0.35">
      <c r="A3" s="66" t="s">
        <v>1</v>
      </c>
      <c r="B3" s="67">
        <v>9</v>
      </c>
      <c r="C3" s="67">
        <v>16</v>
      </c>
      <c r="D3" s="67">
        <v>1</v>
      </c>
      <c r="E3" s="67">
        <v>23</v>
      </c>
      <c r="F3" s="67">
        <v>1</v>
      </c>
      <c r="G3" s="35"/>
      <c r="H3" s="35"/>
      <c r="I3" s="35"/>
      <c r="J3" s="35"/>
      <c r="K3" s="35"/>
      <c r="L3" s="35"/>
      <c r="M3" s="35"/>
      <c r="N3" s="35"/>
      <c r="O3" s="35"/>
      <c r="P3" s="35"/>
      <c r="Q3" s="35"/>
      <c r="R3" s="35"/>
      <c r="S3" s="35"/>
      <c r="T3" s="35"/>
    </row>
    <row r="4" spans="1:20" ht="29" x14ac:dyDescent="0.35">
      <c r="A4" s="68" t="s">
        <v>27</v>
      </c>
      <c r="B4" s="93">
        <f>SUM('Explore individually here'!I6,'Explore individually here'!P6,'Explore individually here'!Q6,'Explore individually here'!R6,'Explore individually here'!V6,'Explore individually here'!AC6,'Explore individually here'!AE6,'Explore individually here'!AI6)/B3*100</f>
        <v>0</v>
      </c>
      <c r="C4" s="93">
        <f>SUM('Explore individually here'!D6,'Explore individually here'!E6,'Explore individually here'!M6,'Explore individually here'!N6,'Explore individually here'!Q6,'Explore individually here'!T6,'Explore individually here'!V6,'Explore individually here'!W6,'Explore individually here'!X6,'Explore individually here'!Y6,'Explore individually here'!AD6,'Explore individually here'!AI6,)/C3*100</f>
        <v>0</v>
      </c>
      <c r="D4" s="93">
        <f>'Explore individually here'!AL6/'Individual child data tables'!D3*100</f>
        <v>0</v>
      </c>
      <c r="E4" s="93">
        <f>SUM('Explore individually here'!B6,'Explore individually here'!C6,'Explore individually here'!G6,'Explore individually here'!H6,'Explore individually here'!J6,'Explore individually here'!K6,'Explore individually here'!L6,'Explore individually here'!O6,'Explore individually here'!AA6,'Explore individually here'!AB6,'Explore individually here'!AF6,'Explore individually here'!AG6,'Explore individually here'!AH6,'Explore individually here'!AJ6,'Explore individually here'!AM6,'Explore individually here'!AN6,'Explore individually here'!AO6)/E3*100</f>
        <v>0</v>
      </c>
      <c r="F4" s="67">
        <f>'Explore individually here'!Z6/'Individual child data tables'!F3*100</f>
        <v>0</v>
      </c>
      <c r="G4" s="35"/>
      <c r="H4" s="35"/>
      <c r="I4" s="70"/>
      <c r="J4" s="35"/>
      <c r="K4" s="35"/>
      <c r="L4" s="35"/>
      <c r="M4" s="35"/>
      <c r="N4" s="35"/>
      <c r="O4" s="35"/>
      <c r="P4" s="35"/>
      <c r="Q4" s="35"/>
      <c r="R4" s="35"/>
      <c r="S4" s="35"/>
      <c r="T4" s="35"/>
    </row>
    <row r="5" spans="1:20" ht="43.5" x14ac:dyDescent="0.35">
      <c r="A5" s="68" t="s">
        <v>28</v>
      </c>
      <c r="B5" s="93">
        <f>SUM('Enter data here'!I40,'Enter data here'!P40,'Enter data here'!R40,'Enter data here'!S40,'Enter data here'!U40,'Enter data here'!AC40,'Enter data here'!AE40,'Enter data here'!AK40)/B3*100</f>
        <v>62.855555555555554</v>
      </c>
      <c r="C5" s="93">
        <f>SUM('Enter data here'!D40,'Enter data here'!E40,'Enter data here'!F40,'Enter data here'!M40,'Enter data here'!N40,'Enter data here'!Q40,'Enter data here'!T40,'Enter data here'!V40,'Enter data here'!W40,'Enter data here'!X40,'Enter data here'!Y40,'Enter data here'!AD40,'Enter data here'!AI40)/'Individual child data tables'!C3*100</f>
        <v>67.800000000000011</v>
      </c>
      <c r="D5" s="93">
        <f>SUM('Enter data here'!AL40)/'Individual child data tables'!D3*100</f>
        <v>38.800000000000004</v>
      </c>
      <c r="E5" s="93">
        <f>SUM('Enter data here'!B40,'Enter data here'!C40,'Enter data here'!G40,'Enter data here'!H40,'Enter data here'!J40,'Enter data here'!K40,'Enter data here'!L40,'Enter data here'!O40,'Enter data here'!AA40,'Enter data here'!AB40,'Enter data here'!AF40,'Enter data here'!AG40,'Enter data here'!AH40,'Enter data here'!AJ40,'Enter data here'!AM40,'Enter data here'!AN40,'Enter data here'!AO40)/'Individual child data tables'!E3*100</f>
        <v>56.530434782608708</v>
      </c>
      <c r="F5" s="93">
        <f>'Enter data here'!Z40/'Individual child data tables'!F3*100</f>
        <v>71.399999999999991</v>
      </c>
      <c r="G5" s="35"/>
      <c r="H5" s="35"/>
      <c r="I5" s="35"/>
      <c r="J5" s="35"/>
      <c r="K5" s="35"/>
      <c r="L5" s="35"/>
      <c r="M5" s="35"/>
      <c r="N5" s="35"/>
      <c r="O5" s="35"/>
      <c r="P5" s="35"/>
      <c r="Q5" s="35"/>
      <c r="R5" s="35"/>
      <c r="S5" s="35"/>
      <c r="T5" s="35"/>
    </row>
    <row r="6" spans="1:20" ht="29" x14ac:dyDescent="0.35">
      <c r="A6" s="68" t="s">
        <v>29</v>
      </c>
      <c r="B6" s="67">
        <f>SUM('Explore individually here'!I7,'Explore individually here'!P7,'Explore individually here'!R7,'Explore individually here'!S7,'Explore individually here'!U7,'Explore individually here'!AC7,'Explore individually here'!AE7,'Explore individually here'!AK7)/'Individual child data tables'!B2*100</f>
        <v>100</v>
      </c>
      <c r="C6" s="67">
        <f>SUM('Explore individually here'!D7,'Explore individually here'!E7,'Explore individually here'!F7,'Explore individually here'!M7,'Explore individually here'!N7,'Explore individually here'!Q7,'Explore individually here'!T7,'Explore individually here'!V7,'Explore individually here'!W7,'Explore individually here'!X7,'Explore individually here'!Y7,'Explore individually here'!AD7,'Explore individually here'!AI7)/C2*100</f>
        <v>100</v>
      </c>
      <c r="D6" s="67">
        <f>'Explore individually here'!AL7/D2*100</f>
        <v>100</v>
      </c>
      <c r="E6" s="71">
        <f>SUM('Explore individually here'!B7,'Explore individually here'!F7,'Explore individually here'!I7,'Explore individually here'!K7,'Explore individually here'!L7,'Explore individually here'!P7,'Explore individually here'!Q7,'Explore individually here'!T7,'Explore individually here'!V7,'Explore individually here'!W7,'Explore individually here'!Y7,'Explore individually here'!Z7,'Explore individually here'!AA7,'Explore individually here'!AB7,'Explore individually here'!AD7,'Explore individually here'!AK7,'Explore individually here'!AM7)/17*100</f>
        <v>100</v>
      </c>
      <c r="F6" s="67">
        <f>'Explore individually here'!Z7/F2*100</f>
        <v>100</v>
      </c>
      <c r="G6" s="35"/>
      <c r="H6" s="72"/>
      <c r="I6" s="35"/>
      <c r="J6" s="35"/>
      <c r="K6" s="35"/>
      <c r="L6" s="35"/>
      <c r="M6" s="35"/>
      <c r="N6" s="35"/>
      <c r="O6" s="35"/>
      <c r="P6" s="35"/>
      <c r="Q6" s="35"/>
      <c r="R6" s="35"/>
      <c r="S6" s="35"/>
      <c r="T6" s="35"/>
    </row>
    <row r="7" spans="1:20" ht="58" customHeight="1" x14ac:dyDescent="0.35">
      <c r="A7" s="68" t="s">
        <v>73</v>
      </c>
      <c r="B7" s="93">
        <f>SUM('Enter data here'!I44,'Enter data here'!P44,'Enter data here'!R44,'Enter data here'!S44,'Enter data here'!U44,'Enter data here'!AC44,'Enter data here'!AE44,'Enter data here'!AK44)/B2*100</f>
        <v>95.612499999999997</v>
      </c>
      <c r="C7" s="93">
        <f>SUM('Enter data here'!D44,'Enter data here'!E44,'Enter data here'!F44,'Enter data here'!M44,'Enter data here'!N44,'Enter data here'!Q44,'Enter data here'!T44,'Enter data here'!V44,'Enter data here'!W44,'Enter data here'!X44,'Enter data here'!Y44,'Enter data here'!AD44,'Enter data here'!AI44)/C2*100</f>
        <v>95.315384615384602</v>
      </c>
      <c r="D7" s="67">
        <f>'Enter data here'!AL44/'Individual child data tables'!D2*100</f>
        <v>91.2</v>
      </c>
      <c r="E7" s="93">
        <f>SUM('Enter data here'!B44,'Enter data here'!C44,'Enter data here'!G44,'Enter data here'!H44,'Enter data here'!J44,'Enter data here'!K44,'Enter data here'!L44,'Enter data here'!O44,'Enter data here'!AA44,'Enter data here'!AB44,'Enter data here'!AF44,'Enter data here'!AG44,'Enter data here'!AH44,'Enter data here'!AJ44,'Enter data here'!AM44,'Enter data here'!AN44,'Enter data here'!AO44)/E2*100</f>
        <v>89.841176470588238</v>
      </c>
      <c r="F7" s="67">
        <f>'Enter data here'!Z44/F2*100</f>
        <v>97.6</v>
      </c>
      <c r="G7" s="35"/>
      <c r="H7" s="72"/>
      <c r="I7" s="35"/>
      <c r="J7" s="35"/>
      <c r="K7" s="35"/>
      <c r="L7" s="35"/>
      <c r="M7" s="35"/>
      <c r="N7" s="35"/>
      <c r="O7" s="35"/>
      <c r="P7" s="35"/>
      <c r="Q7" s="35"/>
      <c r="R7" s="35"/>
      <c r="S7" s="35"/>
      <c r="T7" s="35"/>
    </row>
    <row r="8" spans="1:20" ht="50.5" customHeight="1" x14ac:dyDescent="0.35">
      <c r="A8" s="35"/>
      <c r="B8" s="53"/>
      <c r="C8" s="53"/>
      <c r="D8" s="53"/>
      <c r="E8" s="53"/>
      <c r="F8" s="53"/>
      <c r="G8" s="35"/>
      <c r="H8" s="35"/>
      <c r="I8" s="35"/>
      <c r="J8" s="35"/>
      <c r="K8" s="35"/>
      <c r="L8" s="35"/>
      <c r="M8" s="35"/>
      <c r="N8" s="35"/>
      <c r="O8" s="35"/>
      <c r="P8" s="35"/>
      <c r="Q8" s="35"/>
      <c r="R8" s="35"/>
      <c r="S8" s="35"/>
      <c r="T8" s="35"/>
    </row>
    <row r="9" spans="1:20" x14ac:dyDescent="0.35">
      <c r="A9" s="35"/>
      <c r="B9" s="53"/>
      <c r="C9" s="53"/>
      <c r="D9" s="53"/>
      <c r="E9" s="53"/>
      <c r="F9" s="53"/>
      <c r="G9" s="35"/>
      <c r="H9" s="35"/>
      <c r="I9" s="35"/>
      <c r="J9" s="35"/>
      <c r="K9" s="35"/>
      <c r="L9" s="35"/>
      <c r="M9" s="35"/>
      <c r="N9" s="35"/>
      <c r="O9" s="35"/>
      <c r="P9" s="35"/>
      <c r="Q9" s="35"/>
      <c r="R9" s="35"/>
      <c r="S9" s="35"/>
      <c r="T9" s="35"/>
    </row>
    <row r="10" spans="1:20" ht="15" thickBot="1" x14ac:dyDescent="0.4">
      <c r="A10" s="35"/>
      <c r="B10" s="53"/>
      <c r="C10" s="53"/>
      <c r="D10" s="53"/>
      <c r="E10" s="53"/>
      <c r="F10" s="53"/>
      <c r="G10" s="35"/>
      <c r="H10" s="35"/>
      <c r="I10" s="35"/>
      <c r="J10" s="35"/>
      <c r="K10" s="35"/>
      <c r="L10" s="35"/>
      <c r="M10" s="35"/>
      <c r="N10" s="35"/>
      <c r="O10" s="35"/>
      <c r="P10" s="35"/>
      <c r="Q10" s="35"/>
      <c r="R10" s="35"/>
      <c r="S10" s="35"/>
      <c r="T10" s="35"/>
    </row>
    <row r="11" spans="1:20" s="5" customFormat="1" x14ac:dyDescent="0.35">
      <c r="A11" s="73" t="s">
        <v>0</v>
      </c>
      <c r="B11" s="243" t="s">
        <v>6</v>
      </c>
      <c r="C11" s="244"/>
      <c r="D11" s="245"/>
      <c r="E11" s="243" t="s">
        <v>2</v>
      </c>
      <c r="F11" s="244"/>
      <c r="G11" s="244"/>
      <c r="H11" s="244"/>
      <c r="I11" s="244"/>
      <c r="J11" s="245"/>
      <c r="K11" s="75" t="s">
        <v>4</v>
      </c>
      <c r="L11" s="246" t="s">
        <v>7</v>
      </c>
      <c r="M11" s="247"/>
      <c r="N11" s="247"/>
      <c r="O11" s="247"/>
      <c r="P11" s="176" t="s">
        <v>97</v>
      </c>
      <c r="Q11" s="172"/>
      <c r="R11" s="172"/>
      <c r="S11" s="172"/>
      <c r="T11" s="70"/>
    </row>
    <row r="12" spans="1:20" s="7" customFormat="1" ht="43.5" x14ac:dyDescent="0.35">
      <c r="A12" s="73" t="s">
        <v>31</v>
      </c>
      <c r="B12" s="76" t="s">
        <v>36</v>
      </c>
      <c r="C12" s="77" t="s">
        <v>30</v>
      </c>
      <c r="D12" s="78" t="s">
        <v>3</v>
      </c>
      <c r="E12" s="76" t="s">
        <v>5</v>
      </c>
      <c r="F12" s="77" t="s">
        <v>34</v>
      </c>
      <c r="G12" s="77" t="s">
        <v>3</v>
      </c>
      <c r="H12" s="77" t="s">
        <v>35</v>
      </c>
      <c r="I12" s="77" t="s">
        <v>36</v>
      </c>
      <c r="J12" s="78" t="s">
        <v>30</v>
      </c>
      <c r="K12" s="79" t="s">
        <v>34</v>
      </c>
      <c r="L12" s="76" t="s">
        <v>8</v>
      </c>
      <c r="M12" s="77" t="s">
        <v>36</v>
      </c>
      <c r="N12" s="77" t="s">
        <v>30</v>
      </c>
      <c r="O12" s="169" t="s">
        <v>107</v>
      </c>
      <c r="P12" s="79" t="s">
        <v>3</v>
      </c>
      <c r="Q12" s="173"/>
      <c r="R12" s="173"/>
      <c r="S12" s="173"/>
      <c r="T12" s="173"/>
    </row>
    <row r="13" spans="1:20" s="6" customFormat="1" x14ac:dyDescent="0.35">
      <c r="A13" s="73" t="s">
        <v>37</v>
      </c>
      <c r="B13" s="80">
        <v>3</v>
      </c>
      <c r="C13" s="81">
        <v>1</v>
      </c>
      <c r="D13" s="82">
        <v>4</v>
      </c>
      <c r="E13" s="80">
        <v>1</v>
      </c>
      <c r="F13" s="81">
        <v>1</v>
      </c>
      <c r="G13" s="81">
        <v>1</v>
      </c>
      <c r="H13" s="81">
        <v>2</v>
      </c>
      <c r="I13" s="81">
        <v>6</v>
      </c>
      <c r="J13" s="82">
        <v>2</v>
      </c>
      <c r="K13" s="37">
        <v>1</v>
      </c>
      <c r="L13" s="80">
        <v>2</v>
      </c>
      <c r="M13" s="81">
        <v>11</v>
      </c>
      <c r="N13" s="81">
        <v>2</v>
      </c>
      <c r="O13" s="170">
        <v>2</v>
      </c>
      <c r="P13" s="37">
        <v>1</v>
      </c>
      <c r="Q13" s="174"/>
      <c r="R13" s="174"/>
      <c r="S13" s="174"/>
      <c r="T13" s="174"/>
    </row>
    <row r="14" spans="1:20" x14ac:dyDescent="0.35">
      <c r="A14" s="83" t="s">
        <v>1</v>
      </c>
      <c r="B14" s="84">
        <v>3</v>
      </c>
      <c r="C14" s="67">
        <v>2</v>
      </c>
      <c r="D14" s="85">
        <v>4</v>
      </c>
      <c r="E14" s="84">
        <v>1</v>
      </c>
      <c r="F14" s="67">
        <v>1</v>
      </c>
      <c r="G14" s="67">
        <v>1</v>
      </c>
      <c r="H14" s="67">
        <v>4</v>
      </c>
      <c r="I14" s="67">
        <v>6</v>
      </c>
      <c r="J14" s="85">
        <v>3</v>
      </c>
      <c r="K14" s="86">
        <v>1</v>
      </c>
      <c r="L14" s="84">
        <v>2</v>
      </c>
      <c r="M14" s="67">
        <v>11</v>
      </c>
      <c r="N14" s="67">
        <v>4</v>
      </c>
      <c r="O14" s="171">
        <v>6</v>
      </c>
      <c r="P14" s="86">
        <v>1</v>
      </c>
      <c r="Q14" s="53"/>
      <c r="R14" s="53"/>
      <c r="S14" s="53"/>
      <c r="T14" s="53"/>
    </row>
    <row r="15" spans="1:20" x14ac:dyDescent="0.35">
      <c r="A15" s="83" t="s">
        <v>32</v>
      </c>
      <c r="B15" s="84">
        <f>SUM('Explore individually here'!R6,'Explore individually here'!S6,'Explore individually here'!AC6)/'Individual child data tables'!B14*100</f>
        <v>0</v>
      </c>
      <c r="C15" s="67">
        <f>SUM('Explore individually here'!O6)/'Individual child data tables'!C14*100</f>
        <v>0</v>
      </c>
      <c r="D15" s="85">
        <f>SUM('Explore individually here'!I6,'Explore individually here'!U6,'Explore individually here'!AE6,'Explore individually here'!AK6)/'Individual child data tables'!D14*100</f>
        <v>0</v>
      </c>
      <c r="E15" s="84">
        <f>'Explore individually here'!X6/'Individual child data tables'!E14*100</f>
        <v>0</v>
      </c>
      <c r="F15" s="67">
        <f>'Explore individually here'!E6/'Individual child data tables'!F14*100</f>
        <v>0</v>
      </c>
      <c r="G15" s="67">
        <f>'Explore individually here'!F6/'Individual child data tables'!G14*100</f>
        <v>0</v>
      </c>
      <c r="H15" s="67">
        <f>SUM('Explore individually here'!M6,'Explore individually here'!Y6)/'Individual child data tables'!H14*100</f>
        <v>0</v>
      </c>
      <c r="I15" s="67">
        <f>SUM('Explore individually here'!D6,'Explore individually here'!N6,'Explore individually here'!Q6,'Explore individually here'!V6,'Explore individually here'!AD6,'Explore individually here'!AI6)/'Individual child data tables'!I14*100</f>
        <v>0</v>
      </c>
      <c r="J15" s="85">
        <f>SUM('Explore individually here'!T6,'Explore individually here'!W6)/'Individual child data tables'!J14*100</f>
        <v>0</v>
      </c>
      <c r="K15" s="86">
        <f>'Explore individually here'!AL6/'Individual child data tables'!K14*100</f>
        <v>0</v>
      </c>
      <c r="L15" s="87">
        <f>SUM('Explore individually here'!AA6,'Explore individually here'!AF6)/'Individual child data tables'!L14*100</f>
        <v>0</v>
      </c>
      <c r="M15" s="67">
        <f>SUM('Explore individually here'!C6,'Explore individually here'!G6,'Explore individually here'!H6,'Explore individually here'!J6,'Explore individually here'!K6,'Explore individually here'!L6,'Explore individually here'!O6,'Explore individually here'!AG6,'Explore individually here'!AH6,'Explore individually here'!AJ6,'Explore individually here'!AN6)/M14*100</f>
        <v>0</v>
      </c>
      <c r="N15" s="67">
        <f>SUM('Explore individually here'!B6,'Explore individually here'!AM6)/'Individual child data tables'!N14*100</f>
        <v>0</v>
      </c>
      <c r="O15" s="171">
        <f>SUM('Explore individually here'!AB6,'Explore individually here'!AL6)/O14*100</f>
        <v>0</v>
      </c>
      <c r="P15" s="177">
        <f>'Explore individually here'!Z6/'Individual child data tables'!P14*100</f>
        <v>0</v>
      </c>
      <c r="Q15" s="53"/>
      <c r="R15" s="175"/>
      <c r="S15" s="53"/>
      <c r="T15" s="53"/>
    </row>
    <row r="16" spans="1:20" x14ac:dyDescent="0.35">
      <c r="A16" s="83" t="s">
        <v>74</v>
      </c>
      <c r="B16" s="88">
        <f>SUM('Enter data here'!R40,'Enter data here'!S40,'Enter data here'!AC40)/'Individual child data tables'!B14*100</f>
        <v>66.76666666666668</v>
      </c>
      <c r="C16" s="67">
        <f>SUM('Enter data here'!P40)/'Individual child data tables'!C14*100</f>
        <v>43.2</v>
      </c>
      <c r="D16" s="85">
        <f>SUM('Enter data here'!I40,'Enter data here'!U40,'Enter data here'!AE40,'Enter data here'!AK40)/'Individual child data tables'!D14*100</f>
        <v>69.75</v>
      </c>
      <c r="E16" s="84">
        <f>'Enter data here'!X40/'Individual child data tables'!E14*100</f>
        <v>74.8</v>
      </c>
      <c r="F16" s="67">
        <f>'Enter data here'!E40/'Individual child data tables'!F14*100</f>
        <v>65</v>
      </c>
      <c r="G16" s="67">
        <f>'Enter data here'!F40/'Individual child data tables'!G14*100</f>
        <v>67.400000000000006</v>
      </c>
      <c r="H16" s="67">
        <f>SUM('Enter data here'!M40,'Enter data here'!Y40)/'Individual child data tables'!H14*100</f>
        <v>63.749999999999993</v>
      </c>
      <c r="I16" s="69">
        <f>SUM('Enter data here'!D40,'Enter data here'!N40,'Enter data here'!Q40,'Enter data here'!V40,'Enter data here'!AD40,'Enter data here'!AI40)/'Individual child data tables'!I14*100</f>
        <v>69.766666666666666</v>
      </c>
      <c r="J16" s="178">
        <f>SUM('Enter data here'!T40,'Individual child data tables'!W40)/'Individual child data tables'!J14*100</f>
        <v>22.533333333333335</v>
      </c>
      <c r="K16" s="86">
        <f>'Enter data here'!AL40/'Individual child data tables'!K14*100</f>
        <v>38.800000000000004</v>
      </c>
      <c r="L16" s="87">
        <f>SUM('Enter data here'!AA40,'Enter data here'!AF40)/'Individual child data tables'!L14*100</f>
        <v>46.95</v>
      </c>
      <c r="M16" s="69">
        <f>SUM('Enter data here'!C40,'Enter data here'!G40,'Enter data here'!H40,'Enter data here'!J40,'Enter data here'!K40,'Enter data here'!L40,'Enter data here'!N40,'Enter data here'!AG40,'Enter data here'!AH40,'Enter data here'!AJ40,'Enter data here'!AN40)/'Individual child data tables'!M14*100</f>
        <v>63.545454545454547</v>
      </c>
      <c r="N16" s="67">
        <f>SUM('Enter data here'!B40,'Enter data here'!AM40)/'Individual child data tables'!N14*100</f>
        <v>54.500000000000007</v>
      </c>
      <c r="O16" s="171">
        <f>SUM('Enter data here'!AB40,'Enter data here'!AO40)/'Individual child data tables'!O14*100</f>
        <v>48.1</v>
      </c>
      <c r="P16" s="177">
        <f>'Enter data here'!Z40/'Individual child data tables'!P14*100</f>
        <v>71.399999999999991</v>
      </c>
      <c r="Q16" s="53"/>
      <c r="R16" s="175"/>
      <c r="S16" s="53"/>
      <c r="T16" s="53"/>
    </row>
    <row r="17" spans="1:20" x14ac:dyDescent="0.35">
      <c r="A17" s="83" t="s">
        <v>33</v>
      </c>
      <c r="B17" s="84">
        <f>SUM('Explore individually here'!R7,'Explore individually here'!S7,'Explore individually here'!AC7)/B13*100</f>
        <v>100</v>
      </c>
      <c r="C17" s="67">
        <f>'Explore individually here'!O7/C13*100</f>
        <v>100</v>
      </c>
      <c r="D17" s="85">
        <f>SUM('Explore individually here'!I7,'Explore individually here'!U7,'Explore individually here'!AE7,'Explore individually here'!AK7)/'Individual child data tables'!D13*100</f>
        <v>100</v>
      </c>
      <c r="E17" s="84">
        <f>'Explore individually here'!X7/'Individual child data tables'!E13*100</f>
        <v>100</v>
      </c>
      <c r="F17" s="67">
        <f>'Explore individually here'!E7/'Individual child data tables'!F13*100</f>
        <v>100</v>
      </c>
      <c r="G17" s="67">
        <f>'Explore individually here'!F7/'Individual child data tables'!G13*100</f>
        <v>100</v>
      </c>
      <c r="H17" s="67">
        <f>SUM('Explore individually here'!M7,'Explore individually here'!Y7)/'Individual child data tables'!H13*100</f>
        <v>100</v>
      </c>
      <c r="I17" s="67">
        <f>SUM('Explore individually here'!D7,'Explore individually here'!N7,'Explore individually here'!Q7,'Explore individually here'!V7,'Explore individually here'!AD7,'Explore individually here'!AI7)/'Individual child data tables'!I13*100</f>
        <v>100</v>
      </c>
      <c r="J17" s="89">
        <f>SUM('Explore individually here'!T7,'Explore individually here'!W7)/'Individual child data tables'!J13*100</f>
        <v>100</v>
      </c>
      <c r="K17" s="86">
        <f>'Explore individually here'!AL7/'Individual child data tables'!K13*100</f>
        <v>100</v>
      </c>
      <c r="L17" s="87">
        <f>SUM('Explore individually here'!AA7,'Explore individually here'!AF7)/'Individual child data tables'!L13*100</f>
        <v>100</v>
      </c>
      <c r="M17" s="71">
        <f>SUM('Explore individually here'!C7,'Explore individually here'!G7,'Explore individually here'!H7,'Explore individually here'!J7,'Explore individually here'!K7,'Explore individually here'!L7,'Explore individually here'!O7,'Explore individually here'!AG7,'Explore individually here'!AH7,'Explore individually here'!AJ7,'Explore individually here'!AN7)/M13*100</f>
        <v>100</v>
      </c>
      <c r="N17" s="67">
        <f>SUM('Explore individually here'!B7,'Explore individually here'!AM7)/'Individual child data tables'!N13*100</f>
        <v>100</v>
      </c>
      <c r="O17" s="171">
        <f>SUM('Explore individually here'!AB7,'Explore individually here'!AL7)/O13*100</f>
        <v>100</v>
      </c>
      <c r="P17" s="177">
        <f>'Explore individually here'!Z7/'Individual child data tables'!P13*100</f>
        <v>100</v>
      </c>
      <c r="Q17" s="53"/>
      <c r="R17" s="175"/>
      <c r="S17" s="53"/>
      <c r="T17" s="53"/>
    </row>
    <row r="18" spans="1:20" x14ac:dyDescent="0.35">
      <c r="A18" s="83" t="s">
        <v>77</v>
      </c>
      <c r="B18" s="88">
        <f>SUM('Enter data here'!R44,'Enter data here'!S44,'Enter data here'!AC44)/B13*100</f>
        <v>94.066666666666663</v>
      </c>
      <c r="C18" s="67">
        <f>SUM('Enter data here'!P44)/'Individual child data tables'!C13*100</f>
        <v>94.199999999999989</v>
      </c>
      <c r="D18" s="178">
        <f>SUM('Enter data here'!I44,'Enter data here'!U44,'Enter data here'!AE44,'Enter data here'!AK44)/'Individual child data tables'!D13*100</f>
        <v>97.125</v>
      </c>
      <c r="E18" s="84">
        <f>'Enter data here'!X44/'Individual child data tables'!E13*100</f>
        <v>98.4</v>
      </c>
      <c r="F18" s="67">
        <f>'Enter data here'!E44/F13*100</f>
        <v>99</v>
      </c>
      <c r="G18" s="67">
        <f>'Enter data here'!F44/'Individual child data tables'!G13*100</f>
        <v>99</v>
      </c>
      <c r="H18" s="67">
        <f>SUM('Enter data here'!M44,'Enter data here'!Y44)/'Individual child data tables'!H13*100</f>
        <v>99</v>
      </c>
      <c r="I18" s="69">
        <f>SUM('Enter data here'!D44,'Enter data here'!N44,'Enter data here'!Q44,'Enter data here'!V44,'Enter data here'!AD44,'Enter data here'!AI44)/'Individual child data tables'!I13*100</f>
        <v>93.283333333333331</v>
      </c>
      <c r="J18" s="178">
        <f>SUM('Enter data here'!T44,'Enter data here'!W44)/'Individual child data tables'!J13*100</f>
        <v>92.5</v>
      </c>
      <c r="K18" s="86">
        <f>'Enter data here'!AL44/'Individual child data tables'!K13*100</f>
        <v>91.2</v>
      </c>
      <c r="L18" s="87">
        <f>SUM('Enter data here'!AA44,'Enter data here'!AF44)/'Individual child data tables'!L13*100</f>
        <v>96.55</v>
      </c>
      <c r="M18" s="69">
        <f>SUM('Enter data here'!C44,'Enter data here'!G44,'Enter data here'!H44,'Enter data here'!J44,'Enter data here'!K44,'Enter data here'!L44,'Enter data here'!N44,'Enter data here'!AG44,'Enter data here'!AH44,'Enter data here'!AJ44,'Enter data here'!AN44)/'Individual child data tables'!M13*100</f>
        <v>92.209090909090918</v>
      </c>
      <c r="N18" s="67">
        <f>SUM('Enter data here'!B44,'Enter data here'!AM44)/'Individual child data tables'!N13*100</f>
        <v>87.65</v>
      </c>
      <c r="O18" s="171">
        <f>SUM('Enter data here'!AB44,'Enter data here'!AO44)/'Individual child data tables'!O13*100</f>
        <v>74.7</v>
      </c>
      <c r="P18" s="177">
        <f>'Enter data here'!Z44/'Individual child data tables'!P13*100</f>
        <v>97.6</v>
      </c>
      <c r="Q18" s="53"/>
      <c r="R18" s="175"/>
      <c r="S18" s="53"/>
      <c r="T18" s="53"/>
    </row>
    <row r="19" spans="1:20" ht="15" thickBot="1" x14ac:dyDescent="0.4">
      <c r="A19" s="35"/>
      <c r="B19" s="53"/>
      <c r="C19" s="53"/>
      <c r="D19" s="53"/>
      <c r="E19" s="53"/>
      <c r="F19" s="53"/>
      <c r="G19" s="35"/>
      <c r="H19" s="35"/>
      <c r="I19" s="35"/>
      <c r="J19" s="35"/>
      <c r="K19" s="35"/>
      <c r="L19" s="35"/>
      <c r="M19" s="35"/>
      <c r="N19" s="35"/>
      <c r="O19" s="35"/>
      <c r="P19" s="35"/>
      <c r="Q19" s="35"/>
      <c r="R19" s="35"/>
      <c r="S19" s="35"/>
      <c r="T19" s="35"/>
    </row>
    <row r="20" spans="1:20" ht="43.5" x14ac:dyDescent="0.35">
      <c r="A20" s="96" t="s">
        <v>31</v>
      </c>
      <c r="B20" s="180" t="s">
        <v>5</v>
      </c>
      <c r="C20" s="180" t="s">
        <v>34</v>
      </c>
      <c r="D20" s="180" t="s">
        <v>3</v>
      </c>
      <c r="E20" s="74" t="s">
        <v>8</v>
      </c>
      <c r="F20" s="180" t="s">
        <v>104</v>
      </c>
      <c r="G20" s="180" t="s">
        <v>142</v>
      </c>
      <c r="H20" s="180" t="s">
        <v>30</v>
      </c>
      <c r="I20" s="181" t="s">
        <v>107</v>
      </c>
      <c r="J20" s="173"/>
      <c r="K20" s="173"/>
      <c r="L20" s="173"/>
      <c r="M20" s="35"/>
      <c r="N20" s="35"/>
      <c r="O20" s="77" t="s">
        <v>39</v>
      </c>
      <c r="P20" s="77" t="s">
        <v>40</v>
      </c>
      <c r="Q20" s="77" t="s">
        <v>41</v>
      </c>
      <c r="R20" s="35"/>
      <c r="S20" s="35"/>
      <c r="T20" s="35"/>
    </row>
    <row r="21" spans="1:20" ht="29" x14ac:dyDescent="0.35">
      <c r="A21" s="100" t="s">
        <v>37</v>
      </c>
      <c r="B21" s="81">
        <v>1</v>
      </c>
      <c r="C21" s="67">
        <v>2</v>
      </c>
      <c r="D21" s="81">
        <v>6</v>
      </c>
      <c r="E21" s="67">
        <v>2</v>
      </c>
      <c r="F21" s="81">
        <v>2</v>
      </c>
      <c r="G21" s="67">
        <v>20</v>
      </c>
      <c r="H21" s="81">
        <v>5</v>
      </c>
      <c r="I21" s="85">
        <v>2</v>
      </c>
      <c r="J21" s="174"/>
      <c r="K21" s="174"/>
      <c r="L21" s="174"/>
      <c r="M21" s="35"/>
      <c r="N21" s="73" t="s">
        <v>37</v>
      </c>
      <c r="O21" s="65">
        <v>12</v>
      </c>
      <c r="P21" s="65">
        <v>15</v>
      </c>
      <c r="Q21" s="65">
        <v>13</v>
      </c>
      <c r="R21" s="35"/>
      <c r="S21" s="35"/>
      <c r="T21" s="35"/>
    </row>
    <row r="22" spans="1:20" ht="29" x14ac:dyDescent="0.35">
      <c r="A22" s="100" t="s">
        <v>1</v>
      </c>
      <c r="B22" s="67">
        <v>1</v>
      </c>
      <c r="C22" s="67">
        <v>2</v>
      </c>
      <c r="D22" s="67">
        <v>6</v>
      </c>
      <c r="E22" s="67">
        <v>2</v>
      </c>
      <c r="F22" s="67">
        <v>4</v>
      </c>
      <c r="G22" s="67">
        <v>20</v>
      </c>
      <c r="H22" s="67">
        <v>9</v>
      </c>
      <c r="I22" s="85">
        <v>6</v>
      </c>
      <c r="J22" s="53"/>
      <c r="K22" s="53"/>
      <c r="L22" s="53"/>
      <c r="M22" s="35"/>
      <c r="N22" s="73" t="s">
        <v>1</v>
      </c>
      <c r="O22" s="65">
        <f>SUM('Enter data here'!B34:M34)</f>
        <v>14</v>
      </c>
      <c r="P22" s="65">
        <f>SUM('Enter data here'!N34:AB34)</f>
        <v>20</v>
      </c>
      <c r="Q22" s="65">
        <f>SUM('Enter data here'!AC34:AO34)</f>
        <v>16</v>
      </c>
      <c r="R22" s="35"/>
      <c r="S22" s="35"/>
      <c r="T22" s="35"/>
    </row>
    <row r="23" spans="1:20" ht="43.5" x14ac:dyDescent="0.35">
      <c r="A23" s="100" t="s">
        <v>32</v>
      </c>
      <c r="B23" s="67">
        <f>'Explore individually here'!X6/'Individual child data tables'!B22*100</f>
        <v>0</v>
      </c>
      <c r="C23" s="71">
        <f>SUM('Explore individually here'!E6,'Explore individually here'!AL6)/'Individual child data tables'!C22*100</f>
        <v>0</v>
      </c>
      <c r="D23" s="67">
        <f>SUM('Explore individually here'!F6,'Explore individually here'!I6,'Explore individually here'!U6,'Explore individually here'!Z6,'Explore individually here'!AE6,'Explore individually here'!AK6)/'Individual child data tables'!D22*100</f>
        <v>0</v>
      </c>
      <c r="E23" s="67">
        <f>SUM('Explore individually here'!AA6,'Explore individually here'!AF6)/'Individual child data tables'!E22*100</f>
        <v>0</v>
      </c>
      <c r="F23" s="67">
        <f>SUM('Explore individually here'!M6,'Explore individually here'!Y6)/'Individual child data tables'!F22*100</f>
        <v>0</v>
      </c>
      <c r="G23" s="67">
        <f>SUM('Explore individually here'!C6,'Explore individually here'!D6,'Explore individually here'!G6,'Explore individually here'!H6,'Explore individually here'!J6,'Explore individually here'!K6,'Explore individually here'!L6,'Explore individually here'!N6,'Explore individually here'!O6,'Explore individually here'!Q6,'Explore individually here'!R6,'Explore individually here'!S6,'Explore individually here'!V6,'Explore individually here'!AC6,'Explore individually here'!AD6,'Explore individually here'!AG6,'Explore individually here'!AH6,'Explore individually here'!AI6,'Explore individually here'!AJ6,'Explore individually here'!AN6)/'Individual child data tables'!G22*100</f>
        <v>0</v>
      </c>
      <c r="H23" s="71">
        <f>SUM('Explore individually here'!B6,'Explore individually here'!P6,'Explore individually here'!T6,'Explore individually here'!W6,'Explore individually here'!AM6)/'Individual child data tables'!H22*100</f>
        <v>0</v>
      </c>
      <c r="I23" s="85">
        <f>SUM('Explore individually here'!AB6,'Explore individually here'!AO6)/'Individual child data tables'!I22*100</f>
        <v>0</v>
      </c>
      <c r="J23" s="53"/>
      <c r="K23" s="175"/>
      <c r="L23" s="53"/>
      <c r="M23" s="35"/>
      <c r="N23" s="73" t="s">
        <v>32</v>
      </c>
      <c r="O23" s="92">
        <f>'Explore individually here'!AP6/O22*100</f>
        <v>0</v>
      </c>
      <c r="P23" s="92">
        <f>'Explore individually here'!AQ6/P22*100</f>
        <v>0</v>
      </c>
      <c r="Q23" s="92">
        <f>'Explore individually here'!AR6/Q22*100</f>
        <v>0</v>
      </c>
      <c r="R23" s="35"/>
      <c r="S23" s="35"/>
      <c r="T23" s="35"/>
    </row>
    <row r="24" spans="1:20" ht="26" x14ac:dyDescent="0.35">
      <c r="A24" s="100" t="s">
        <v>76</v>
      </c>
      <c r="B24" s="93">
        <f>'Enter data here'!X40/'Individual child data tables'!B22*100</f>
        <v>74.8</v>
      </c>
      <c r="C24" s="93">
        <f>SUM('Enter data here'!E40,'Enter data here'!AL40)/'Individual child data tables'!C22*100</f>
        <v>51.9</v>
      </c>
      <c r="D24" s="93">
        <f>SUM('Enter data here'!F40,'Enter data here'!I40,'Enter data here'!U40,'Enter data here'!Z40,'Enter data here'!AE40,'Enter data here'!AK40)/'Individual child data tables'!D22*100</f>
        <v>69.63333333333334</v>
      </c>
      <c r="E24" s="93">
        <f>SUM('Enter data here'!AA40,'Enter data here'!AF40)/'Individual child data tables'!E22*100</f>
        <v>46.95</v>
      </c>
      <c r="F24" s="93">
        <f>SUM('Enter data here'!M40,'Enter data here'!Y40)/'Individual child data tables'!F22*100</f>
        <v>63.749999999999993</v>
      </c>
      <c r="G24" s="93">
        <f>SUM('Enter data here'!C40,'Enter data here'!D40,'Enter data here'!G40,'Enter data here'!H40,'Enter data here'!J40,'Enter data here'!K40,'Enter data here'!L40,'Enter data here'!N40,'Enter data here'!O40,'Enter data here'!Q40,'Enter data here'!R40,'Enter data here'!S40,'Enter data here'!V40,'Enter data here'!AC40,'Enter data here'!AD40,'Enter data here'!AG40,'Enter data here'!AH40,'Enter data here'!AI40,'Enter data here'!AJ40,'Enter data here'!AN40)/'Individual child data tables'!G22*100</f>
        <v>65.930000000000007</v>
      </c>
      <c r="H24" s="93">
        <f>SUM('Enter data here'!B40,'Enter data here'!P40,'Enter data here'!T40,'Enter data here'!V40,'Enter data here'!AM40)/'Individual child data tables'!H22*100</f>
        <v>47.133333333333347</v>
      </c>
      <c r="I24" s="231">
        <f>SUM('Enter data here'!AB40,'Enter data here'!AO40)/'Individual child data tables'!I22*100</f>
        <v>48.1</v>
      </c>
      <c r="J24" s="179"/>
      <c r="K24" s="53"/>
      <c r="L24" s="53"/>
      <c r="M24" s="35"/>
      <c r="N24" s="183" t="s">
        <v>74</v>
      </c>
      <c r="O24" s="65">
        <v>71.099999999999994</v>
      </c>
      <c r="P24" s="65">
        <v>61.45</v>
      </c>
      <c r="Q24" s="65">
        <v>50.39</v>
      </c>
      <c r="R24" s="35"/>
      <c r="S24" s="35"/>
      <c r="T24" s="35"/>
    </row>
    <row r="25" spans="1:20" ht="39" x14ac:dyDescent="0.35">
      <c r="A25" s="100" t="s">
        <v>33</v>
      </c>
      <c r="B25" s="67">
        <f>'Explore individually here'!X7/'Individual child data tables'!B21*100</f>
        <v>100</v>
      </c>
      <c r="C25" s="71">
        <f>SUM('Explore individually here'!E7,'Explore individually here'!AL7)/'Individual child data tables'!C21*100</f>
        <v>100</v>
      </c>
      <c r="D25" s="67">
        <f>SUM('Explore individually here'!F7,'Explore individually here'!I7,'Explore individually here'!U7,'Explore individually here'!Z7,'Explore individually here'!AE7,'Explore individually here'!AK7)/'Individual child data tables'!D21*100</f>
        <v>100</v>
      </c>
      <c r="E25" s="67">
        <f>SUM('Explore individually here'!AA7,'Explore individually here'!AF7)/'Individual child data tables'!E21*100</f>
        <v>100</v>
      </c>
      <c r="F25" s="67">
        <f>SUM('Explore individually here'!M7,'Explore individually here'!Y7)/'Individual child data tables'!F21*100</f>
        <v>100</v>
      </c>
      <c r="G25" s="67">
        <f>SUM('Explore individually here'!C7,'Explore individually here'!D7,'Explore individually here'!G7,'Explore individually here'!H7,'Explore individually here'!J7,'Explore individually here'!K7,'Explore individually here'!L7,'Explore individually here'!N7,'Explore individually here'!O7,'Explore individually here'!Q7,'Explore individually here'!R7,'Explore individually here'!S7,'Explore individually here'!V7,'Explore individually here'!AC7,'Explore individually here'!AD7,'Explore individually here'!AG7,'Explore individually here'!AH7,'Explore individually here'!AI7,'Explore individually here'!AJ7,'Explore individually here'!AN7)/'Individual child data tables'!G21*100</f>
        <v>100</v>
      </c>
      <c r="H25" s="71">
        <f>SUM('Explore individually here'!B7,'Explore individually here'!P7,'Explore individually here'!T7,'Explore individually here'!W7,'Explore individually here'!AM7)/'Individual child data tables'!H21*100</f>
        <v>100</v>
      </c>
      <c r="I25" s="85">
        <f>SUM('Explore individually here'!AB7,'Explore individually here'!AO7)/'Individual child data tables'!I21*100</f>
        <v>100</v>
      </c>
      <c r="J25" s="53"/>
      <c r="K25" s="53"/>
      <c r="L25" s="53"/>
      <c r="M25" s="35"/>
      <c r="N25" s="183" t="s">
        <v>33</v>
      </c>
      <c r="O25" s="65">
        <f>'Explore individually here'!AP7/O21*100</f>
        <v>100</v>
      </c>
      <c r="P25" s="65">
        <f>'Explore individually here'!AQ7/P21*100</f>
        <v>100</v>
      </c>
      <c r="Q25" s="92">
        <f>'Explore individually here'!AR7/Q21*100</f>
        <v>100</v>
      </c>
      <c r="R25" s="35"/>
      <c r="S25" s="35"/>
      <c r="T25" s="35"/>
    </row>
    <row r="26" spans="1:20" ht="26.5" thickBot="1" x14ac:dyDescent="0.4">
      <c r="A26" s="101" t="s">
        <v>75</v>
      </c>
      <c r="B26" s="102">
        <f>'Enter data here'!X44/'Individual child data tables'!B21*100</f>
        <v>98.4</v>
      </c>
      <c r="C26" s="102">
        <f>SUM('Enter data here'!E44,'Enter data here'!AL44)/'Individual child data tables'!C21*100</f>
        <v>95.100000000000009</v>
      </c>
      <c r="D26" s="102">
        <f>SUM('Enter data here'!F44,'Enter data here'!I44,'Enter data here'!U44,'Enter data here'!Z44,'Enter data here'!AE44,'Enter data here'!AK44)/'Individual child data tables'!D21*100</f>
        <v>97.516666666666666</v>
      </c>
      <c r="E26" s="102">
        <f>SUM('Enter data here'!Z44,'Enter data here'!AF44)/'Individual child data tables'!E21*100</f>
        <v>96.350000000000009</v>
      </c>
      <c r="F26" s="102">
        <f>SUM('Enter data here'!M44,'Enter data here'!Y44)/'Individual child data tables'!F21*100</f>
        <v>99</v>
      </c>
      <c r="G26" s="102">
        <f>SUM('Enter data here'!C44,'Enter data here'!D44,'Enter data here'!G44,'Enter data here'!H44,'Enter data here'!J44,'Enter data here'!K44,'Enter data here'!L44,'Enter data here'!N44,'Enter data here'!O44,'Enter data here'!Q44,'Enter data here'!R44,'Enter data here'!S44,'Enter data here'!V44,'Enter data here'!AC44,'Enter data here'!AD44,'Enter data here'!AG44,'Enter data here'!AH44,'Enter data here'!AI44,'Enter data here'!AJ44,'Enter data here'!AN44)/'Individual child data tables'!G21*100</f>
        <v>92.570000000000022</v>
      </c>
      <c r="H26" s="102">
        <f>SUM('Enter data here'!B44,'Enter data here'!P44,'Enter data here'!T44,'Enter data here'!V44,'Enter data here'!AM44)/'Individual child data tables'!H21*100</f>
        <v>91.52</v>
      </c>
      <c r="I26" s="232">
        <f>SUM('Enter data here'!AB44,'Enter data here'!AO44)/'Individual child data tables'!I21*100</f>
        <v>74.7</v>
      </c>
      <c r="J26" s="179"/>
      <c r="K26" s="53"/>
      <c r="L26" s="53"/>
      <c r="M26" s="35"/>
      <c r="N26" s="183" t="s">
        <v>75</v>
      </c>
      <c r="O26" s="65">
        <v>92.9</v>
      </c>
      <c r="P26" s="65">
        <v>96.1</v>
      </c>
      <c r="Q26" s="65">
        <v>90.3</v>
      </c>
      <c r="R26" s="35"/>
      <c r="S26" s="35"/>
      <c r="T26" s="35"/>
    </row>
  </sheetData>
  <sheetProtection algorithmName="SHA-512" hashValue="3MwdnXTJIh3Jdl2afObUMFULLkRSksKuW5t4NZajS0LbJCpPid9y5+3wXSJhZkoU3MtOAOnMrmZl7wVrDb0o7A==" saltValue="qeDJ5gMBoC2lVdFQyYYWGw==" spinCount="100000" sheet="1" objects="1" scenarios="1"/>
  <mergeCells count="3">
    <mergeCell ref="B11:D11"/>
    <mergeCell ref="E11:J11"/>
    <mergeCell ref="L11:O1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F0600-FEF7-4BDC-BA82-754D0FB5DB8D}">
  <dimension ref="A2"/>
  <sheetViews>
    <sheetView zoomScale="80" zoomScaleNormal="80" workbookViewId="0">
      <selection activeCell="A2" sqref="A2:XFD2"/>
    </sheetView>
  </sheetViews>
  <sheetFormatPr defaultRowHeight="14.5" x14ac:dyDescent="0.35"/>
  <cols>
    <col min="1" max="16384" width="8.7265625" style="35"/>
  </cols>
  <sheetData>
    <row r="2" spans="1:1" x14ac:dyDescent="0.35">
      <c r="A2" s="35" t="s">
        <v>150</v>
      </c>
    </row>
  </sheetData>
  <sheetProtection algorithmName="SHA-512" hashValue="Akdu5klwZ9rJcBza66rokY/V6mLPgWrUNUo6TNtpMPUdJQuOHg9Yj0a7d7M80RetjTkkNHgmRx9cdwMkgBAZhQ==" saltValue="G3yku7PeNt/kX+RVtOCm4g==" spinCount="100000" sheet="1" objects="1" scenarios="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0A497-F2B8-4933-9553-B70AE6E7F6CD}">
  <dimension ref="A1:P46"/>
  <sheetViews>
    <sheetView topLeftCell="A25" zoomScale="70" zoomScaleNormal="70" workbookViewId="0">
      <selection activeCell="C44" sqref="C44"/>
    </sheetView>
  </sheetViews>
  <sheetFormatPr defaultRowHeight="14.5" x14ac:dyDescent="0.35"/>
  <cols>
    <col min="1" max="1" width="28.81640625" style="35" customWidth="1"/>
    <col min="2" max="2" width="8.90625" style="35" bestFit="1" customWidth="1"/>
    <col min="3" max="3" width="8.90625" style="35" customWidth="1"/>
    <col min="4" max="4" width="8.90625" style="35" bestFit="1" customWidth="1"/>
    <col min="5" max="5" width="9" style="35" bestFit="1" customWidth="1"/>
    <col min="6" max="13" width="8.7265625" style="35"/>
    <col min="14" max="14" width="8.7265625" style="35" customWidth="1"/>
    <col min="15" max="16384" width="8.7265625" style="35"/>
  </cols>
  <sheetData>
    <row r="1" spans="1:16" x14ac:dyDescent="0.35">
      <c r="A1" s="66" t="s">
        <v>0</v>
      </c>
      <c r="B1" s="36" t="s">
        <v>6</v>
      </c>
      <c r="C1" s="36" t="s">
        <v>2</v>
      </c>
      <c r="D1" s="36" t="s">
        <v>4</v>
      </c>
      <c r="E1" s="36" t="s">
        <v>7</v>
      </c>
      <c r="F1" s="36" t="s">
        <v>97</v>
      </c>
    </row>
    <row r="2" spans="1:16" x14ac:dyDescent="0.35">
      <c r="A2" s="66" t="s">
        <v>37</v>
      </c>
      <c r="B2" s="67">
        <v>8</v>
      </c>
      <c r="C2" s="67">
        <v>13</v>
      </c>
      <c r="D2" s="67">
        <v>1</v>
      </c>
      <c r="E2" s="67">
        <v>17</v>
      </c>
      <c r="F2" s="67">
        <v>1</v>
      </c>
    </row>
    <row r="3" spans="1:16" x14ac:dyDescent="0.35">
      <c r="A3" s="66" t="s">
        <v>79</v>
      </c>
      <c r="B3" s="67">
        <f>B2*COUNTA('Enter data here'!A2:A33)</f>
        <v>256</v>
      </c>
      <c r="C3" s="67">
        <f>C2*COUNTA('Enter data here'!A2:A33)</f>
        <v>416</v>
      </c>
      <c r="D3" s="67">
        <f>D2*COUNTA('Enter data here'!A2:A33)</f>
        <v>32</v>
      </c>
      <c r="E3" s="67">
        <f>E2*COUNTA('Enter data here'!A2:A33)</f>
        <v>544</v>
      </c>
      <c r="F3" s="67">
        <f>F2*COUNTA('Enter data here'!A2:A33)</f>
        <v>32</v>
      </c>
    </row>
    <row r="4" spans="1:16" x14ac:dyDescent="0.35">
      <c r="A4" s="66" t="s">
        <v>1</v>
      </c>
      <c r="B4" s="67">
        <v>9</v>
      </c>
      <c r="C4" s="67">
        <v>16</v>
      </c>
      <c r="D4" s="67">
        <v>1</v>
      </c>
      <c r="E4" s="67">
        <v>23</v>
      </c>
      <c r="F4" s="67">
        <v>1</v>
      </c>
    </row>
    <row r="5" spans="1:16" x14ac:dyDescent="0.35">
      <c r="A5" s="66" t="s">
        <v>78</v>
      </c>
      <c r="B5" s="67">
        <f>B4*COUNTA('Enter data here'!A2:A33)</f>
        <v>288</v>
      </c>
      <c r="C5" s="67">
        <f>E4*COUNTA('Enter data here'!A2:A33)</f>
        <v>736</v>
      </c>
      <c r="D5" s="67">
        <f>D4*COUNTA('Enter data here'!A2:A33)</f>
        <v>32</v>
      </c>
      <c r="E5" s="67">
        <f>E4*COUNTA('Enter data here'!A2:A33)</f>
        <v>736</v>
      </c>
      <c r="F5" s="67">
        <f>F4*COUNTA('Enter data here'!A2:A33)</f>
        <v>32</v>
      </c>
    </row>
    <row r="6" spans="1:16" ht="29" x14ac:dyDescent="0.35">
      <c r="A6" s="68" t="s">
        <v>27</v>
      </c>
      <c r="B6" s="93">
        <f>SUM('Enter data here'!I36,'Enter data here'!P36,'Enter data here'!R36,'Enter data here'!S36,'Enter data here'!U36,'Enter data here'!AC36,'Enter data here'!AE36,'Enter data here'!AK36)/B5*100</f>
        <v>0</v>
      </c>
      <c r="C6" s="93">
        <f>SUM('Enter data here'!D36,'Enter data here'!E36,'Enter data here'!F36,'Enter data here'!M36,'Enter data here'!N36,'Enter data here'!Q36,'Enter data here'!T36,'Enter data here'!V36,'Enter data here'!W36,'Enter data here'!X36,'Enter data here'!Y36,'Enter data here'!AD36,'Enter data here'!AI36)/C5*100</f>
        <v>0</v>
      </c>
      <c r="D6" s="93">
        <f>SUM('Enter data here'!AL36)/D5*100</f>
        <v>0</v>
      </c>
      <c r="E6" s="93">
        <f>SUM('Enter data here'!B36,'Enter data here'!C36,'Enter data here'!G36,'Enter data here'!H36,'Enter data here'!J36,'Enter data here'!K36,'Enter data here'!L36,'Enter data here'!O36,'Enter data here'!AA36,'Enter data here'!AB36,'Enter data here'!AF36,'Enter data here'!AG36,'Enter data here'!AH36,'Enter data here'!AJ36,'Enter data here'!AM36,'Enter data here'!AN36,'Enter data here'!AO36)/E5*100</f>
        <v>0</v>
      </c>
      <c r="F6" s="93">
        <f>'Enter data here'!Z36/F5*100</f>
        <v>0</v>
      </c>
      <c r="I6" s="70"/>
    </row>
    <row r="7" spans="1:16" ht="43.5" x14ac:dyDescent="0.35">
      <c r="A7" s="68" t="s">
        <v>28</v>
      </c>
      <c r="B7" s="93">
        <f>SUM('Enter data here'!I40,'Enter data here'!P40,'Enter data here'!R40,'Enter data here'!S40,'Enter data here'!U40,'Enter data here'!AC40,'Enter data here'!AE40,'Enter data here'!AK40)/B4*100</f>
        <v>62.855555555555554</v>
      </c>
      <c r="C7" s="93">
        <f>SUM('Enter data here'!D40,'Enter data here'!E40,'Enter data here'!F40,'Enter data here'!M40,'Enter data here'!N40,'Enter data here'!Q40,'Enter data here'!T40,'Enter data here'!V40,'Enter data here'!W40,'Enter data here'!X40,'Enter data here'!Y40,'Enter data here'!AD40,'Enter data here'!AI40)/C4*100</f>
        <v>67.800000000000011</v>
      </c>
      <c r="D7" s="93">
        <f>SUM('Enter data here'!AL40)/D4*100</f>
        <v>38.800000000000004</v>
      </c>
      <c r="E7" s="93">
        <f>SUM('Enter data here'!B40,'Enter data here'!C40,'Enter data here'!G40,'Enter data here'!H40,'Enter data here'!J40,'Enter data here'!K40,'Enter data here'!L40,'Enter data here'!O40,'Enter data here'!AA40,'Enter data here'!AB40,'Enter data here'!AF40,'Enter data here'!AG40,'Enter data here'!AH40,'Enter data here'!AJ40,'Enter data here'!AM40,'Enter data here'!AN40,'Enter data here'!AO40)/E4*100</f>
        <v>56.530434782608708</v>
      </c>
      <c r="F7" s="93">
        <f>'Enter data here'!Z40/F4*100</f>
        <v>71.399999999999991</v>
      </c>
    </row>
    <row r="8" spans="1:16" ht="29" x14ac:dyDescent="0.35">
      <c r="A8" s="68" t="s">
        <v>29</v>
      </c>
      <c r="B8" s="93">
        <f>SUM('Enter data here'!I42,'Enter data here'!P42,'Enter data here'!R42,'Enter data here'!S42,'Enter data here'!U42,'Enter data here'!AC42,'Enter data here'!AE42,'Enter data here'!AK42)/B3*100</f>
        <v>0</v>
      </c>
      <c r="C8" s="93">
        <f>SUM('Enter data here'!D42,'Enter data here'!E42,'Enter data here'!F42,'Enter data here'!M42,'Enter data here'!N42,'Enter data here'!Q42,'Enter data here'!T42,'Enter data here'!V42,'Enter data here'!W42,'Enter data here'!X42,'Enter data here'!Y42,'Enter data here'!AD42,'Enter data here'!AI42)/C3*100</f>
        <v>0</v>
      </c>
      <c r="D8" s="93">
        <f>SUM('Enter data here'!AL42)/D3*100</f>
        <v>0</v>
      </c>
      <c r="E8" s="93">
        <f>SUM('Enter data here'!B42,'Enter data here'!C42,'Enter data here'!G42,'Enter data here'!H42,'Enter data here'!J42,'Enter data here'!K42,'Enter data here'!L42,'Enter data here'!O42,'Enter data here'!AA42,'Enter data here'!AB42,'Enter data here'!AF42,'Enter data here'!AG42,'Enter data here'!AH42,'Enter data here'!AJ42,'Enter data here'!AM42,'Enter data here'!AN42,'Enter data here'!AO42)/E3*100</f>
        <v>0</v>
      </c>
      <c r="F8" s="93">
        <f>'Enter data here'!Z42/F3*100</f>
        <v>0</v>
      </c>
      <c r="H8" s="72"/>
    </row>
    <row r="9" spans="1:16" ht="43.5" x14ac:dyDescent="0.35">
      <c r="A9" s="68" t="s">
        <v>73</v>
      </c>
      <c r="B9" s="93">
        <f>SUM('Enter data here'!I48,'Enter data here'!P48,'Enter data here'!R48,'Enter data here'!S48,'Enter data here'!U48,'Enter data here'!AC48,'Enter data here'!AE48,'Enter data here'!AK48)/B2*100</f>
        <v>95.612499999999997</v>
      </c>
      <c r="C9" s="93">
        <f>SUM('Enter data here'!D48,'Enter data here'!E48,'Enter data here'!F48,'Enter data here'!M48,'Enter data here'!N48,'Enter data here'!Q48,'Enter data here'!T48,'Enter data here'!V48,'Enter data here'!W48,'Enter data here'!X48,'Enter data here'!Y48,'Enter data here'!AD48,'Enter data here'!AI48)/C2*100</f>
        <v>95.315384615384602</v>
      </c>
      <c r="D9" s="93">
        <f>SUM('Enter data here'!AL48)/D2*100</f>
        <v>91.2</v>
      </c>
      <c r="E9" s="93">
        <f>SUM('Enter data here'!B48,'Enter data here'!C48,'Enter data here'!G48,'Enter data here'!H48,'Enter data here'!J48,'Enter data here'!K48,'Enter data here'!L48,'Enter data here'!O48,'Enter data here'!AA48,'Enter data here'!AB48,'Enter data here'!AF48,'Enter data here'!AG48,'Enter data here'!AH48,'Enter data here'!AJ48,'Enter data here'!AM48,'Enter data here'!AN48,'Enter data here'!AO48)/E2*100</f>
        <v>89.841176470588238</v>
      </c>
      <c r="F9" s="93">
        <f>'Enter data here'!Z48/F2*100</f>
        <v>97.6</v>
      </c>
      <c r="H9" s="72"/>
    </row>
    <row r="10" spans="1:16" x14ac:dyDescent="0.35">
      <c r="B10" s="53"/>
      <c r="C10" s="53"/>
      <c r="D10" s="53"/>
      <c r="E10" s="53"/>
      <c r="F10" s="53"/>
    </row>
    <row r="11" spans="1:16" x14ac:dyDescent="0.35">
      <c r="B11" s="53"/>
      <c r="C11" s="53"/>
      <c r="D11" s="53"/>
      <c r="E11" s="53"/>
      <c r="F11" s="53"/>
    </row>
    <row r="12" spans="1:16" x14ac:dyDescent="0.35">
      <c r="B12" s="53"/>
      <c r="C12" s="53"/>
      <c r="D12" s="53"/>
      <c r="E12" s="53"/>
      <c r="F12" s="53"/>
    </row>
    <row r="13" spans="1:16" ht="15" thickBot="1" x14ac:dyDescent="0.4">
      <c r="B13" s="53"/>
      <c r="C13" s="53"/>
      <c r="D13" s="53"/>
      <c r="E13" s="53"/>
      <c r="F13" s="53"/>
    </row>
    <row r="14" spans="1:16" x14ac:dyDescent="0.35">
      <c r="A14" s="189" t="s">
        <v>0</v>
      </c>
      <c r="B14" s="243" t="s">
        <v>6</v>
      </c>
      <c r="C14" s="244"/>
      <c r="D14" s="245"/>
      <c r="E14" s="243" t="s">
        <v>2</v>
      </c>
      <c r="F14" s="244"/>
      <c r="G14" s="244"/>
      <c r="H14" s="244"/>
      <c r="I14" s="244"/>
      <c r="J14" s="245"/>
      <c r="K14" s="75" t="s">
        <v>4</v>
      </c>
      <c r="L14" s="243" t="s">
        <v>7</v>
      </c>
      <c r="M14" s="244"/>
      <c r="N14" s="244"/>
      <c r="O14" s="245"/>
      <c r="P14" s="75" t="s">
        <v>97</v>
      </c>
    </row>
    <row r="15" spans="1:16" ht="43.5" x14ac:dyDescent="0.35">
      <c r="A15" s="186" t="s">
        <v>31</v>
      </c>
      <c r="B15" s="76" t="s">
        <v>36</v>
      </c>
      <c r="C15" s="77" t="s">
        <v>30</v>
      </c>
      <c r="D15" s="78" t="s">
        <v>3</v>
      </c>
      <c r="E15" s="76" t="s">
        <v>5</v>
      </c>
      <c r="F15" s="77" t="s">
        <v>34</v>
      </c>
      <c r="G15" s="77" t="s">
        <v>3</v>
      </c>
      <c r="H15" s="77" t="s">
        <v>35</v>
      </c>
      <c r="I15" s="77" t="s">
        <v>36</v>
      </c>
      <c r="J15" s="78" t="s">
        <v>30</v>
      </c>
      <c r="K15" s="79" t="s">
        <v>34</v>
      </c>
      <c r="L15" s="76" t="s">
        <v>8</v>
      </c>
      <c r="M15" s="77" t="s">
        <v>36</v>
      </c>
      <c r="N15" s="77" t="s">
        <v>30</v>
      </c>
      <c r="O15" s="78" t="s">
        <v>107</v>
      </c>
      <c r="P15" s="79" t="s">
        <v>3</v>
      </c>
    </row>
    <row r="16" spans="1:16" x14ac:dyDescent="0.35">
      <c r="A16" s="186" t="s">
        <v>37</v>
      </c>
      <c r="B16" s="80">
        <v>3</v>
      </c>
      <c r="C16" s="81">
        <v>1</v>
      </c>
      <c r="D16" s="82">
        <v>4</v>
      </c>
      <c r="E16" s="80">
        <v>1</v>
      </c>
      <c r="F16" s="81">
        <v>1</v>
      </c>
      <c r="G16" s="81">
        <v>1</v>
      </c>
      <c r="H16" s="81">
        <v>2</v>
      </c>
      <c r="I16" s="81">
        <v>6</v>
      </c>
      <c r="J16" s="82">
        <v>2</v>
      </c>
      <c r="K16" s="37">
        <v>1</v>
      </c>
      <c r="L16" s="80">
        <v>2</v>
      </c>
      <c r="M16" s="81">
        <v>11</v>
      </c>
      <c r="N16" s="81">
        <v>2</v>
      </c>
      <c r="O16" s="82">
        <v>2</v>
      </c>
      <c r="P16" s="37">
        <v>1</v>
      </c>
    </row>
    <row r="17" spans="1:16" x14ac:dyDescent="0.35">
      <c r="A17" s="187" t="s">
        <v>1</v>
      </c>
      <c r="B17" s="84">
        <v>3</v>
      </c>
      <c r="C17" s="67">
        <v>2</v>
      </c>
      <c r="D17" s="85">
        <v>4</v>
      </c>
      <c r="E17" s="84">
        <v>1</v>
      </c>
      <c r="F17" s="67">
        <v>1</v>
      </c>
      <c r="G17" s="67">
        <v>1</v>
      </c>
      <c r="H17" s="67">
        <v>4</v>
      </c>
      <c r="I17" s="67">
        <v>6</v>
      </c>
      <c r="J17" s="85">
        <v>3</v>
      </c>
      <c r="K17" s="86">
        <v>1</v>
      </c>
      <c r="L17" s="84">
        <v>2</v>
      </c>
      <c r="M17" s="67">
        <v>11</v>
      </c>
      <c r="N17" s="67">
        <v>4</v>
      </c>
      <c r="O17" s="85">
        <v>6</v>
      </c>
      <c r="P17" s="86">
        <v>1</v>
      </c>
    </row>
    <row r="18" spans="1:16" x14ac:dyDescent="0.35">
      <c r="A18" s="187" t="s">
        <v>66</v>
      </c>
      <c r="B18" s="84">
        <f>B17*COUNTA('Enter data here'!A2:A33)</f>
        <v>96</v>
      </c>
      <c r="C18" s="67">
        <f>C17*COUNTA('Enter data here'!A2:A33)</f>
        <v>64</v>
      </c>
      <c r="D18" s="85">
        <f>D17*COUNTA('Enter data here'!A2:A33)</f>
        <v>128</v>
      </c>
      <c r="E18" s="84">
        <f>E17*COUNTA('Enter data here'!A2:A33)</f>
        <v>32</v>
      </c>
      <c r="F18" s="67">
        <f>F17*COUNTA('Enter data here'!A2:A33)</f>
        <v>32</v>
      </c>
      <c r="G18" s="67">
        <f>G17*COUNTA('Enter data here'!A2:A33)</f>
        <v>32</v>
      </c>
      <c r="H18" s="67">
        <f>H17*COUNTA('Enter data here'!A2:A33)</f>
        <v>128</v>
      </c>
      <c r="I18" s="67">
        <f>I17*COUNTA('Enter data here'!A2:A33)</f>
        <v>192</v>
      </c>
      <c r="J18" s="85">
        <f>J17*COUNTA('Enter data here'!A2:A33)</f>
        <v>96</v>
      </c>
      <c r="K18" s="86">
        <f>K17*COUNTA('Enter data here'!A2:A33)</f>
        <v>32</v>
      </c>
      <c r="L18" s="84">
        <f>L17*COUNTA('Enter data here'!A2:A33)</f>
        <v>64</v>
      </c>
      <c r="M18" s="67">
        <f>M17*COUNTA('Enter data here'!A2:A33)</f>
        <v>352</v>
      </c>
      <c r="N18" s="67">
        <f>N17*COUNTA('Enter data here'!A2:A33)</f>
        <v>128</v>
      </c>
      <c r="O18" s="85">
        <f>O17*COUNTA('Enter data here'!A2:A33)</f>
        <v>192</v>
      </c>
      <c r="P18" s="86">
        <f>P17*COUNTA('Enter data here'!A2:A33)</f>
        <v>32</v>
      </c>
    </row>
    <row r="19" spans="1:16" x14ac:dyDescent="0.35">
      <c r="A19" s="187" t="s">
        <v>32</v>
      </c>
      <c r="B19" s="84">
        <f>SUM('Enter data here'!R36,'Enter data here'!S36,'Enter data here'!AC36)/B18*100</f>
        <v>0</v>
      </c>
      <c r="C19" s="67">
        <f>'Enter data here'!P36/C18*100</f>
        <v>0</v>
      </c>
      <c r="D19" s="85">
        <f>SUM('Enter data here'!I36,'Enter data here'!U36,'Enter data here'!AE36,'Enter data here'!AK36)/D18*100</f>
        <v>0</v>
      </c>
      <c r="E19" s="84">
        <f>'Enter data here'!X36/E18*100</f>
        <v>0</v>
      </c>
      <c r="F19" s="67">
        <f>'Enter data here'!E36/F18*100</f>
        <v>0</v>
      </c>
      <c r="G19" s="67">
        <f>'Enter data here'!F36/G18*100</f>
        <v>0</v>
      </c>
      <c r="H19" s="67">
        <f>SUM('Enter data here'!M36,'Enter data here'!Y36)/H18*100</f>
        <v>0</v>
      </c>
      <c r="I19" s="67">
        <f>SUM('Enter data here'!D36,'Enter data here'!N36,'Enter data here'!Q36,'Enter data here'!V36,'Enter data here'!AD36,'Enter data here'!AI36)/I18*100</f>
        <v>0</v>
      </c>
      <c r="J19" s="85">
        <f>SUM('Enter data here'!T36,'Enter data here'!W36)/J18*100</f>
        <v>0</v>
      </c>
      <c r="K19" s="86">
        <f>'Enter data here'!AL36/K18*100</f>
        <v>0</v>
      </c>
      <c r="L19" s="84">
        <f>SUM('Enter data here'!AA36,'Enter data here'!AF36)/L18*100</f>
        <v>0</v>
      </c>
      <c r="M19" s="67">
        <f>SUM('Enter data here'!C36,'Enter data here'!G36,'Enter data here'!H36,'Enter data here'!J36,'Enter data here'!K36,'Enter data here'!L36,'Enter data here'!O36,'Enter data here'!AG36,'Enter data here'!AH36,'Enter data here'!AJ36,'Enter data here'!AN36)/M18*100</f>
        <v>0</v>
      </c>
      <c r="N19" s="67">
        <f>SUM('Enter data here'!B36,'Enter data here'!AM36)/N18*100</f>
        <v>0</v>
      </c>
      <c r="O19" s="85">
        <f>SUM('Enter data here'!AB36,'Enter data here'!AO36)/O18*100</f>
        <v>0</v>
      </c>
      <c r="P19" s="86">
        <f>'Enter data here'!Z36/P18*100</f>
        <v>0</v>
      </c>
    </row>
    <row r="20" spans="1:16" x14ac:dyDescent="0.35">
      <c r="A20" s="187" t="s">
        <v>74</v>
      </c>
      <c r="B20" s="88">
        <f>SUM('Enter data here'!R40,'Enter data here'!S40,'Enter data here'!AC40)/B17*100</f>
        <v>66.76666666666668</v>
      </c>
      <c r="C20" s="69">
        <f>'Enter data here'!P40/C17*100</f>
        <v>43.2</v>
      </c>
      <c r="D20" s="178">
        <f>'Enter data here'!X40/D17*100</f>
        <v>18.7</v>
      </c>
      <c r="E20" s="185">
        <f>'Enter data here'!X40/E17*100</f>
        <v>74.8</v>
      </c>
      <c r="F20" s="69">
        <f>'Enter data here'!E40/F17*100</f>
        <v>65</v>
      </c>
      <c r="G20" s="69">
        <f>'Enter data here'!F40/G17*100</f>
        <v>67.400000000000006</v>
      </c>
      <c r="H20" s="69">
        <f>SUM('Enter data here'!M40,'Enter data here'!Y40)/H17*100</f>
        <v>63.749999999999993</v>
      </c>
      <c r="I20" s="69">
        <f>SUM('Enter data here'!D40,'Enter data here'!N40,'Enter data here'!Q40,'Enter data here'!V40,'Enter data here'!AD40,'Enter data here'!AI40)/I17*100</f>
        <v>69.766666666666666</v>
      </c>
      <c r="J20" s="178">
        <f>SUM('Enter data here'!T40,'Enter data here'!W40)/J17*100</f>
        <v>68</v>
      </c>
      <c r="K20" s="185">
        <f>'Enter data here'!AL40/K17*100</f>
        <v>38.800000000000004</v>
      </c>
      <c r="L20" s="88">
        <f>SUM('Enter data here'!AA40,'Enter data here'!AF40)/L17*100</f>
        <v>46.95</v>
      </c>
      <c r="M20" s="69">
        <f>SUM('Enter data here'!C40,'Enter data here'!G40,'Enter data here'!H40,'Enter data here'!J40,'Enter data here'!K40,'Enter data here'!L40,'Enter data here'!O40,'Enter data here'!AG40,'Enter data here'!AH40,'Enter data here'!AJ40,'Enter data here'!AN40)/M17*100</f>
        <v>63.609090909090902</v>
      </c>
      <c r="N20" s="69">
        <f>SUM('Enter data here'!B40,'Enter data here'!AM40)/N17*100</f>
        <v>54.500000000000007</v>
      </c>
      <c r="O20" s="178">
        <f>SUM('Enter data here'!AB40,'Enter data here'!AO40)/O17*100</f>
        <v>48.1</v>
      </c>
      <c r="P20" s="185">
        <f>'Enter data here'!Z40/P17*100</f>
        <v>71.399999999999991</v>
      </c>
    </row>
    <row r="21" spans="1:16" x14ac:dyDescent="0.35">
      <c r="A21" s="187" t="s">
        <v>79</v>
      </c>
      <c r="B21" s="84">
        <f>B16*COUNTA('Enter data here'!A2:A33)</f>
        <v>96</v>
      </c>
      <c r="C21" s="67">
        <f>C16*COUNTA('Enter data here'!A2:A33)</f>
        <v>32</v>
      </c>
      <c r="D21" s="85">
        <f>D16*COUNTA('Enter data here'!A2:A33)</f>
        <v>128</v>
      </c>
      <c r="E21" s="84">
        <f>E16*COUNTA('Enter data here'!A2:A33)</f>
        <v>32</v>
      </c>
      <c r="F21" s="67">
        <f>F16*COUNTA('Enter data here'!A2:A33)</f>
        <v>32</v>
      </c>
      <c r="G21" s="67">
        <f>G16*COUNTA('Enter data here'!A2:A33)</f>
        <v>32</v>
      </c>
      <c r="H21" s="67">
        <f>H16*COUNTA('Enter data here'!A2:A33)</f>
        <v>64</v>
      </c>
      <c r="I21" s="67">
        <f>I16*COUNTA('Enter data here'!A2:A33)</f>
        <v>192</v>
      </c>
      <c r="J21" s="85">
        <f>J16*COUNTA('Enter data here'!A2:A33)</f>
        <v>64</v>
      </c>
      <c r="K21" s="86">
        <f>K16*COUNTA('Enter data here'!A2:A33)</f>
        <v>32</v>
      </c>
      <c r="L21" s="84">
        <f>L16*COUNTA('Enter data here'!A2:A33)</f>
        <v>64</v>
      </c>
      <c r="M21" s="67">
        <f>M16*COUNTA('Enter data here'!A2:A33)</f>
        <v>352</v>
      </c>
      <c r="N21" s="67">
        <f>N16*COUNTA('Enter data here'!A2:A33)</f>
        <v>64</v>
      </c>
      <c r="O21" s="85">
        <f>O16*COUNTA('Enter data here'!A2:A33)</f>
        <v>64</v>
      </c>
      <c r="P21" s="86">
        <f>P16*COUNTA('Enter data here'!A2:A33)</f>
        <v>32</v>
      </c>
    </row>
    <row r="22" spans="1:16" x14ac:dyDescent="0.35">
      <c r="A22" s="187" t="s">
        <v>33</v>
      </c>
      <c r="B22" s="87">
        <f>SUM('Enter data here'!R42,'Enter data here'!S42,'Enter data here'!AC42)/'Class data tables'!B21*100</f>
        <v>0</v>
      </c>
      <c r="C22" s="67">
        <f>'Enter data here'!P42/'Class data tables'!C21*100</f>
        <v>0</v>
      </c>
      <c r="D22" s="85">
        <f>SUM('Enter data here'!I42,'Enter data here'!U42,'Enter data here'!AE42,'Enter data here'!AK42)/'Class data tables'!D21*100</f>
        <v>0</v>
      </c>
      <c r="E22" s="84">
        <f>'Enter data here'!X42/'Class data tables'!E21*100</f>
        <v>0</v>
      </c>
      <c r="F22" s="67">
        <f>'Enter data here'!E42/F21*100</f>
        <v>0</v>
      </c>
      <c r="G22" s="67">
        <f>'Enter data here'!F42/'Class data tables'!G21*100</f>
        <v>0</v>
      </c>
      <c r="H22" s="67">
        <f>SUM('Enter data here'!M42,'Enter data here'!Y42)/'Class data tables'!H21*100</f>
        <v>0</v>
      </c>
      <c r="I22" s="67">
        <f>SUM('Enter data here'!D42,'Enter data here'!N42,'Enter data here'!Q42,'Enter data here'!V42,'Enter data here'!AD42,'Enter data here'!AI42)/'Class data tables'!I21*100</f>
        <v>0</v>
      </c>
      <c r="J22" s="85">
        <f>SUM('Enter data here'!T42,'Enter data here'!W42)/'Class data tables'!J21*100</f>
        <v>0</v>
      </c>
      <c r="K22" s="86">
        <f>'Enter data here'!AL42/'Class data tables'!K21*100</f>
        <v>0</v>
      </c>
      <c r="L22" s="84">
        <f>SUM('Enter data here'!AA42,'Enter data here'!AF42)/'Class data tables'!L21*100</f>
        <v>0</v>
      </c>
      <c r="M22" s="67">
        <f>SUM('Enter data here'!C42,'Enter data here'!G42,'Enter data here'!H42,'Enter data here'!J42,'Enter data here'!K42,'Enter data here'!L42,'Enter data here'!O42,'Enter data here'!AG42,'Enter data here'!AH42,'Enter data here'!AJ42,'Enter data here'!AN42)/'Class data tables'!M21*100</f>
        <v>0</v>
      </c>
      <c r="N22" s="67">
        <f>SUM('Enter data here'!B42,'Enter data here'!AM42)/'Class data tables'!N21*100</f>
        <v>0</v>
      </c>
      <c r="O22" s="85">
        <f>SUM('Enter data here'!AB42,'Enter data here'!AO42)/'Class data tables'!O21*100</f>
        <v>0</v>
      </c>
      <c r="P22" s="86">
        <f>'Enter data here'!Z42/P21*100</f>
        <v>0</v>
      </c>
    </row>
    <row r="23" spans="1:16" ht="15" thickBot="1" x14ac:dyDescent="0.4">
      <c r="A23" s="188" t="s">
        <v>77</v>
      </c>
      <c r="B23" s="190">
        <f>SUM('Enter data here'!R48,'Enter data here'!S48,'Enter data here'!AC48)/B16*100</f>
        <v>94.066666666666663</v>
      </c>
      <c r="C23" s="90">
        <f>'Enter data here'!P48/C16*100</f>
        <v>94.199999999999989</v>
      </c>
      <c r="D23" s="184">
        <f>SUM('Enter data here'!I48,'Enter data here'!U48,'Enter data here'!AE48,'Enter data here'!AK48)/D16*100</f>
        <v>97.125</v>
      </c>
      <c r="E23" s="191">
        <f>'Enter data here'!X48/E16*100</f>
        <v>98.4</v>
      </c>
      <c r="F23" s="94">
        <f>'Enter data here'!E48/F16*100</f>
        <v>99</v>
      </c>
      <c r="G23" s="90">
        <f>'Enter data here'!F48/'Class data tables'!G16*100</f>
        <v>99</v>
      </c>
      <c r="H23" s="90">
        <f>SUM('Enter data here'!M48,'Enter data here'!Y48)/H16*100</f>
        <v>99</v>
      </c>
      <c r="I23" s="94">
        <f>SUM('Enter data here'!D48,'Enter data here'!N48,'Enter data here'!Q48,'Enter data here'!V48,'Enter data here'!AD48,'Enter data here'!AI48)/I16*100</f>
        <v>93.283333333333331</v>
      </c>
      <c r="J23" s="91">
        <f>SUM('Enter data here'!T48,'Enter data here'!W48)/J16*100</f>
        <v>92.5</v>
      </c>
      <c r="K23" s="95">
        <f>'Enter data here'!AL48/K16*100</f>
        <v>91.2</v>
      </c>
      <c r="L23" s="190">
        <f>SUM('Enter data here'!AA48,'Enter data here'!AF48)/L16*100</f>
        <v>96.55</v>
      </c>
      <c r="M23" s="94">
        <f>SUM('Enter data here'!C48,'Enter data here'!G48,'Enter data here'!H48,'Enter data here'!J48,'Enter data here'!K48,'Enter data here'!L48,'Enter data here'!O48,'Enter data here'!AG48,'Enter data here'!AH48,'Enter data here'!AJ48,'Enter data here'!AN48)/M16*100</f>
        <v>91.772727272727266</v>
      </c>
      <c r="N23" s="90">
        <f>SUM('Enter data here'!B48,'Enter data here'!AM48)/N16*100</f>
        <v>87.65</v>
      </c>
      <c r="O23" s="91">
        <f>SUM('Enter data here'!AB48,'Enter data here'!AO48)/O16*100</f>
        <v>74.7</v>
      </c>
      <c r="P23" s="95">
        <f>'Enter data here'!Z48/P16*100</f>
        <v>97.6</v>
      </c>
    </row>
    <row r="24" spans="1:16" ht="15" thickBot="1" x14ac:dyDescent="0.4">
      <c r="A24" s="182"/>
      <c r="B24" s="53"/>
      <c r="C24" s="179"/>
      <c r="D24" s="53"/>
      <c r="E24" s="179"/>
      <c r="F24" s="53"/>
      <c r="G24" s="53"/>
      <c r="H24" s="179"/>
      <c r="I24" s="179"/>
      <c r="J24" s="179"/>
      <c r="K24" s="53"/>
      <c r="L24" s="53"/>
    </row>
    <row r="25" spans="1:16" ht="48" x14ac:dyDescent="0.35">
      <c r="A25" s="189" t="s">
        <v>108</v>
      </c>
      <c r="B25" s="194" t="s">
        <v>5</v>
      </c>
      <c r="C25" s="97" t="s">
        <v>34</v>
      </c>
      <c r="D25" s="98" t="s">
        <v>3</v>
      </c>
      <c r="E25" s="97" t="s">
        <v>8</v>
      </c>
      <c r="F25" s="97" t="s">
        <v>38</v>
      </c>
      <c r="G25" s="97" t="s">
        <v>36</v>
      </c>
      <c r="H25" s="97" t="s">
        <v>30</v>
      </c>
      <c r="I25" s="99" t="s">
        <v>107</v>
      </c>
      <c r="J25" s="192"/>
    </row>
    <row r="26" spans="1:16" x14ac:dyDescent="0.35">
      <c r="A26" s="186" t="s">
        <v>37</v>
      </c>
      <c r="B26" s="84">
        <v>1</v>
      </c>
      <c r="C26" s="81">
        <v>2</v>
      </c>
      <c r="D26" s="67">
        <v>6</v>
      </c>
      <c r="E26" s="67">
        <v>2</v>
      </c>
      <c r="F26" s="67">
        <v>2</v>
      </c>
      <c r="G26" s="81">
        <v>20</v>
      </c>
      <c r="H26" s="67">
        <v>5</v>
      </c>
      <c r="I26" s="82">
        <v>2</v>
      </c>
      <c r="J26" s="174"/>
    </row>
    <row r="27" spans="1:16" x14ac:dyDescent="0.35">
      <c r="A27" s="186" t="s">
        <v>79</v>
      </c>
      <c r="B27" s="80">
        <f>B26*COUNTA('Enter data here'!A2:A33)</f>
        <v>32</v>
      </c>
      <c r="C27" s="81">
        <f>C26*COUNTA('Enter data here'!A2:A33)</f>
        <v>64</v>
      </c>
      <c r="D27" s="81">
        <f>D26*COUNTA('Enter data here'!A2:A33)</f>
        <v>192</v>
      </c>
      <c r="E27" s="81">
        <f>E26*COUNTA('Enter data here'!A2:A33)</f>
        <v>64</v>
      </c>
      <c r="F27" s="81">
        <f>F26*COUNTA('Enter data here'!A2:A33)</f>
        <v>64</v>
      </c>
      <c r="G27" s="81">
        <f>G26*COUNTA('Enter data here'!A2:A33)</f>
        <v>640</v>
      </c>
      <c r="H27" s="81">
        <f>H26*COUNTA('Enter data here'!A2:A33)</f>
        <v>160</v>
      </c>
      <c r="I27" s="82">
        <f>I26*COUNTA('Enter data here'!A2:A33)</f>
        <v>64</v>
      </c>
      <c r="J27" s="174"/>
    </row>
    <row r="28" spans="1:16" x14ac:dyDescent="0.35">
      <c r="A28" s="186" t="s">
        <v>1</v>
      </c>
      <c r="B28" s="84">
        <v>1</v>
      </c>
      <c r="C28" s="67">
        <v>2</v>
      </c>
      <c r="D28" s="67">
        <v>6</v>
      </c>
      <c r="E28" s="67">
        <v>2</v>
      </c>
      <c r="F28" s="67">
        <v>4</v>
      </c>
      <c r="G28" s="67">
        <v>20</v>
      </c>
      <c r="H28" s="67">
        <v>9</v>
      </c>
      <c r="I28" s="85">
        <v>6</v>
      </c>
      <c r="J28" s="53"/>
    </row>
    <row r="29" spans="1:16" x14ac:dyDescent="0.35">
      <c r="A29" s="186" t="s">
        <v>66</v>
      </c>
      <c r="B29" s="84">
        <f>B28*COUNTA('Enter data here'!A2:A33)</f>
        <v>32</v>
      </c>
      <c r="C29" s="67">
        <f>C28*COUNTA('Enter data here'!A2:A33)</f>
        <v>64</v>
      </c>
      <c r="D29" s="67">
        <f>D28*COUNTA('Enter data here'!A2:A33)</f>
        <v>192</v>
      </c>
      <c r="E29" s="67">
        <f>E28*COUNTA('Enter data here'!A2:A33)</f>
        <v>64</v>
      </c>
      <c r="F29" s="67">
        <f>F28*COUNTA('Enter data here'!A2:A33)</f>
        <v>128</v>
      </c>
      <c r="G29" s="67">
        <f>G28*COUNTA('Enter data here'!A2:A33)</f>
        <v>640</v>
      </c>
      <c r="H29" s="67">
        <f>H28*COUNTA('Enter data here'!A2:A33)</f>
        <v>288</v>
      </c>
      <c r="I29" s="85">
        <f>I28*COUNTA('Enter data here'!A2:A33)</f>
        <v>192</v>
      </c>
      <c r="J29" s="53"/>
    </row>
    <row r="30" spans="1:16" x14ac:dyDescent="0.35">
      <c r="A30" s="186" t="s">
        <v>32</v>
      </c>
      <c r="B30" s="185">
        <f>'Enter data here'!X36/B29*100</f>
        <v>0</v>
      </c>
      <c r="C30" s="185">
        <f>SUM('Enter data here'!E36,'Enter data here'!AL36)/C29*100</f>
        <v>0</v>
      </c>
      <c r="D30" s="185">
        <f>SUM('Enter data here'!I36,'Enter data here'!U36,'Enter data here'!AE36,'Enter data here'!AK36,'Enter data here'!F36,'Enter data here'!Z36)/D29*100</f>
        <v>0</v>
      </c>
      <c r="E30" s="185">
        <f>SUM('Enter data here'!AA36,'Enter data here'!AF36)/E29*100</f>
        <v>0</v>
      </c>
      <c r="F30" s="185">
        <f>SUM('Enter data here'!M36,'Enter data here'!Y36)/F29*100</f>
        <v>0</v>
      </c>
      <c r="G30" s="185">
        <f>SUM('Enter data here'!R36,'Enter data here'!S36,'Enter data here'!AC36,'Enter data here'!D36,'Enter data here'!N36,'Enter data here'!Q36,'Enter data here'!V36,'Enter data here'!AD36,'Enter data here'!AI36,'Enter data here'!C36,'Enter data here'!G36,'Enter data here'!H36,'Enter data here'!J36,'Enter data here'!K36,'Enter data here'!L36,'Enter data here'!O36,'Enter data here'!AG36,'Enter data here'!AH36,'Enter data here'!AJ36,'Enter data here'!AN36)/G29*100</f>
        <v>0</v>
      </c>
      <c r="H30" s="185">
        <f>SUM('Enter data here'!P36,'Enter data here'!T36,'Enter data here'!W36,'Enter data here'!B36,'Enter data here'!AM36)/H29*100</f>
        <v>0</v>
      </c>
      <c r="I30" s="185">
        <f>SUM('Enter data here'!K36,'Enter data here'!AO36)/I29*100</f>
        <v>0</v>
      </c>
      <c r="J30" s="53"/>
    </row>
    <row r="31" spans="1:16" x14ac:dyDescent="0.35">
      <c r="A31" s="186" t="s">
        <v>76</v>
      </c>
      <c r="B31" s="185">
        <f>'Enter data here'!X40/B28*100</f>
        <v>74.8</v>
      </c>
      <c r="C31" s="185">
        <f>'Enter data here'!Y40/C28*100</f>
        <v>54.400000000000006</v>
      </c>
      <c r="D31" s="185">
        <f>SUM('Enter data here'!I40,'Enter data here'!U40,'Enter data here'!AE40,'Enter data here'!AK40,'Enter data here'!F40,'Enter data here'!Z40)/D28*100</f>
        <v>69.63333333333334</v>
      </c>
      <c r="E31" s="185">
        <f>SUM('Enter data here'!AA40,'Enter data here'!AF40)/E28*100</f>
        <v>46.95</v>
      </c>
      <c r="F31" s="185">
        <f>SUM('Enter data here'!M40,'Enter data here'!Y40)/F28*100</f>
        <v>63.749999999999993</v>
      </c>
      <c r="G31" s="185">
        <f>SUM('Enter data here'!R40,'Enter data here'!S40,'Enter data here'!AC40,'Enter data here'!D40,'Enter data here'!N40,'Enter data here'!Q40,'Enter data here'!V40,'Enter data here'!AD40,'Enter data here'!AI40,'Enter data here'!C40,'Enter data here'!G40,'Enter data here'!H40,'Enter data here'!J40,'Enter data here'!K40,'Enter data here'!L40,'Enter data here'!O40,'Enter data here'!AG40,'Enter data here'!AH40,'Enter data here'!AJ40,'Enter data here'!AN40)/G28*100</f>
        <v>65.930000000000007</v>
      </c>
      <c r="H31" s="185">
        <f>SUM('Enter data here'!P40,'Enter data here'!T40,'Enter data here'!W40,'Enter data here'!B40,'Enter data here'!AM40)/H28*100</f>
        <v>56.488888888888901</v>
      </c>
      <c r="I31" s="185">
        <f>SUM('Enter data here'!K40,'Enter data here'!AO40)/I28*100</f>
        <v>32.516666666666666</v>
      </c>
      <c r="J31" s="53"/>
    </row>
    <row r="32" spans="1:16" x14ac:dyDescent="0.35">
      <c r="A32" s="186" t="s">
        <v>33</v>
      </c>
      <c r="B32" s="84">
        <f>'Enter data here'!X42/'Class data tables'!B27*100</f>
        <v>0</v>
      </c>
      <c r="C32" s="84">
        <f>SUM('Enter data here'!E42,'Enter data here'!AL42)/'Class data tables'!C27*100</f>
        <v>0</v>
      </c>
      <c r="D32" s="84">
        <f>SUM('Enter data here'!I42,'Enter data here'!U42,'Enter data here'!AE42,'Enter data here'!AK42,'Enter data here'!F42,'Enter data here'!Z42)/'Class data tables'!D27*100</f>
        <v>0</v>
      </c>
      <c r="E32" s="84">
        <f>SUM('Enter data here'!AA42,'Enter data here'!AF42)/'Class data tables'!E27*100</f>
        <v>0</v>
      </c>
      <c r="F32" s="84">
        <f>SUM('Enter data here'!M42,'Enter data here'!Y42)/'Class data tables'!F27*100</f>
        <v>0</v>
      </c>
      <c r="G32" s="84">
        <f>SUM('Enter data here'!R42,'Enter data here'!S42,'Enter data here'!AC42,'Enter data here'!D42,'Enter data here'!N42,'Enter data here'!Q42,'Enter data here'!V42,'Enter data here'!AD42,'Enter data here'!AI42,'Enter data here'!C42,'Enter data here'!G42,'Enter data here'!H42,'Enter data here'!J42,'Enter data here'!K42,'Enter data here'!L42,'Enter data here'!O42,'Enter data here'!AG42,'Enter data here'!AH42,'Enter data here'!AJ42,'Enter data here'!AN42)/'Class data tables'!G27*100</f>
        <v>0</v>
      </c>
      <c r="H32" s="84">
        <f>SUM('Enter data here'!P42,'Enter data here'!T42,'Enter data here'!W42,'Enter data here'!B42,'Enter data here'!AM42)/'Class data tables'!H27*100</f>
        <v>0</v>
      </c>
      <c r="I32" s="86">
        <f>SUM('Enter data here'!K42,'Enter data here'!AO42)/'Class data tables'!I27*100</f>
        <v>0</v>
      </c>
      <c r="J32" s="53"/>
    </row>
    <row r="33" spans="1:10" ht="15" thickBot="1" x14ac:dyDescent="0.4">
      <c r="A33" s="193" t="s">
        <v>77</v>
      </c>
      <c r="B33" s="191">
        <f>'Enter data here'!X48/B26*100</f>
        <v>98.4</v>
      </c>
      <c r="C33" s="191">
        <f>SUM('Enter data here'!E48,'Enter data here'!AL4)/C26*100</f>
        <v>49.5</v>
      </c>
      <c r="D33" s="191">
        <f>SUM('Enter data here'!I48,'Enter data here'!U48,'Enter data here'!AE48,'Enter data here'!AK48,'Enter data here'!F48,'Enter data here'!Z48)/D26*100</f>
        <v>97.516666666666666</v>
      </c>
      <c r="E33" s="191">
        <f>SUM('Enter data here'!AA48,'Enter data here'!AF48)/E26*100</f>
        <v>96.55</v>
      </c>
      <c r="F33" s="191">
        <f>SUM('Enter data here'!M48,'Enter data here'!Y48)/F26*100</f>
        <v>99</v>
      </c>
      <c r="G33" s="191">
        <f>SUM('Enter data here'!R48,'Enter data here'!S48,'Enter data here'!AC48,'Enter data here'!D48,'Enter data here'!N48,'Enter data here'!Q48,'Enter data here'!V48,'Enter data here'!AD48,'Enter data here'!AI48,'Enter data here'!C48,'Enter data here'!G48,'Enter data here'!H48,'Enter data here'!J48,'Enter data here'!K48,'Enter data here'!L48,'Enter data here'!O48,'Enter data here'!AG48,'Enter data here'!AH48,'Enter data here'!AJ48,'Enter data here'!AN48)/G26*100</f>
        <v>92.570000000000022</v>
      </c>
      <c r="H33" s="191">
        <f>SUM('Enter data here'!P48,'Enter data here'!T48,'Enter data here'!W48,'Enter data here'!B48,'Enter data here'!AM48)/H26*100</f>
        <v>90.9</v>
      </c>
      <c r="I33" s="191">
        <f>SUM('Enter data here'!K48,'Enter data here'!AO48)/I26*100</f>
        <v>82.699999999999989</v>
      </c>
      <c r="J33" s="53"/>
    </row>
    <row r="35" spans="1:10" ht="15" thickBot="1" x14ac:dyDescent="0.4"/>
    <row r="36" spans="1:10" x14ac:dyDescent="0.35">
      <c r="A36" s="205"/>
      <c r="B36" s="180" t="s">
        <v>39</v>
      </c>
      <c r="C36" s="180" t="s">
        <v>40</v>
      </c>
      <c r="D36" s="180" t="s">
        <v>41</v>
      </c>
      <c r="E36" s="181" t="s">
        <v>10</v>
      </c>
    </row>
    <row r="37" spans="1:10" x14ac:dyDescent="0.35">
      <c r="A37" s="100" t="s">
        <v>37</v>
      </c>
      <c r="B37" s="67">
        <v>12</v>
      </c>
      <c r="C37" s="67">
        <v>15</v>
      </c>
      <c r="D37" s="67">
        <v>13</v>
      </c>
      <c r="E37" s="85">
        <v>40</v>
      </c>
    </row>
    <row r="38" spans="1:10" x14ac:dyDescent="0.35">
      <c r="A38" s="100" t="s">
        <v>80</v>
      </c>
      <c r="B38" s="81">
        <f>B37*COUNTA('Enter data here'!A2:A33)</f>
        <v>384</v>
      </c>
      <c r="C38" s="81">
        <f>C37*COUNTA('Enter data here'!A2:A33)</f>
        <v>480</v>
      </c>
      <c r="D38" s="81">
        <f>D37*COUNTA('Enter data here'!A2:A33)</f>
        <v>416</v>
      </c>
      <c r="E38" s="82">
        <f>E37*COUNTA('Enter data here'!A2:A33)</f>
        <v>1280</v>
      </c>
    </row>
    <row r="39" spans="1:10" x14ac:dyDescent="0.35">
      <c r="A39" s="100" t="s">
        <v>1</v>
      </c>
      <c r="B39" s="67">
        <f>SUM('Enter data here'!B34:M34)</f>
        <v>14</v>
      </c>
      <c r="C39" s="67">
        <f>SUM('Enter data here'!N34:AB34)</f>
        <v>20</v>
      </c>
      <c r="D39" s="67">
        <f>SUM('Enter data here'!AC34:AO34)</f>
        <v>16</v>
      </c>
      <c r="E39" s="85">
        <v>50</v>
      </c>
    </row>
    <row r="40" spans="1:10" x14ac:dyDescent="0.35">
      <c r="A40" s="100" t="s">
        <v>78</v>
      </c>
      <c r="B40" s="67">
        <f>B39*COUNTA('Enter data here'!A2:A33)</f>
        <v>448</v>
      </c>
      <c r="C40" s="67">
        <f>C39*COUNTA('Enter data here'!A2:A33)</f>
        <v>640</v>
      </c>
      <c r="D40" s="67">
        <f>D39*COUNTA('Enter data here'!A2:A33)</f>
        <v>512</v>
      </c>
      <c r="E40" s="85">
        <f>E39*COUNTA('Enter data here'!A2:A33)</f>
        <v>1600</v>
      </c>
    </row>
    <row r="41" spans="1:10" x14ac:dyDescent="0.35">
      <c r="A41" s="100" t="s">
        <v>67</v>
      </c>
      <c r="B41" s="71">
        <f>SUM('Enter data here'!B36:M36)</f>
        <v>0</v>
      </c>
      <c r="C41" s="67">
        <f>SUM('Enter data here'!N36:AB36)</f>
        <v>0</v>
      </c>
      <c r="D41" s="67">
        <f>SUM('Enter data here'!AC36:AO36)</f>
        <v>0</v>
      </c>
      <c r="E41" s="85">
        <f>SUM('Enter data here'!B36:AO36)</f>
        <v>0</v>
      </c>
    </row>
    <row r="42" spans="1:10" x14ac:dyDescent="0.35">
      <c r="A42" s="100" t="s">
        <v>32</v>
      </c>
      <c r="B42" s="206">
        <f>B41/B40</f>
        <v>0</v>
      </c>
      <c r="C42" s="206">
        <f t="shared" ref="C42:E42" si="0">C41/C40</f>
        <v>0</v>
      </c>
      <c r="D42" s="206">
        <f t="shared" si="0"/>
        <v>0</v>
      </c>
      <c r="E42" s="207">
        <f t="shared" si="0"/>
        <v>0</v>
      </c>
    </row>
    <row r="43" spans="1:10" x14ac:dyDescent="0.35">
      <c r="A43" s="100" t="s">
        <v>74</v>
      </c>
      <c r="B43" s="103">
        <v>0.71100000000000008</v>
      </c>
      <c r="C43" s="103">
        <v>0.61447368421052639</v>
      </c>
      <c r="D43" s="103">
        <v>0.50386666666666702</v>
      </c>
      <c r="E43" s="208">
        <v>0.61217999999999995</v>
      </c>
    </row>
    <row r="44" spans="1:10" x14ac:dyDescent="0.35">
      <c r="A44" s="100" t="s">
        <v>91</v>
      </c>
      <c r="B44" s="67">
        <f>SUM('Enter data here'!B42:M42)</f>
        <v>0</v>
      </c>
      <c r="C44" s="67">
        <f>SUM('Enter data here'!N42:AB42)</f>
        <v>0</v>
      </c>
      <c r="D44" s="67">
        <f>SUM('Enter data here'!AC42:AO42)</f>
        <v>0</v>
      </c>
      <c r="E44" s="85">
        <f>SUM('Enter data here'!B42:AO42)</f>
        <v>0</v>
      </c>
    </row>
    <row r="45" spans="1:10" x14ac:dyDescent="0.35">
      <c r="A45" s="100" t="s">
        <v>33</v>
      </c>
      <c r="B45" s="103">
        <f>B44/B38</f>
        <v>0</v>
      </c>
      <c r="C45" s="103">
        <f t="shared" ref="C45:E45" si="1">C44/C38</f>
        <v>0</v>
      </c>
      <c r="D45" s="103">
        <f t="shared" si="1"/>
        <v>0</v>
      </c>
      <c r="E45" s="208">
        <f t="shared" si="1"/>
        <v>0</v>
      </c>
    </row>
    <row r="46" spans="1:10" ht="15" thickBot="1" x14ac:dyDescent="0.4">
      <c r="A46" s="101" t="s">
        <v>75</v>
      </c>
      <c r="B46" s="209">
        <v>0.92900000000000005</v>
      </c>
      <c r="C46" s="209">
        <v>0.96099999999999997</v>
      </c>
      <c r="D46" s="209">
        <v>0.90300000000000002</v>
      </c>
      <c r="E46" s="210">
        <v>0.76</v>
      </c>
    </row>
  </sheetData>
  <sheetProtection algorithmName="SHA-512" hashValue="nfu7fwwwJYS/Tk2zxYF6ErTDTaDFfjGteYUZ52hUKyBCGjpweyC2468I3i6DExb0d3Xnc1FHrUCnpNcuZkWIKg==" saltValue="iJI9X7ysfY70ruu63ApsUw==" spinCount="100000" sheet="1" objects="1" scenarios="1"/>
  <mergeCells count="3">
    <mergeCell ref="B14:D14"/>
    <mergeCell ref="E14:J14"/>
    <mergeCell ref="L14:O1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2FA6D-C05D-490B-9A6D-EA2D7A0B4429}">
  <dimension ref="A1"/>
  <sheetViews>
    <sheetView zoomScaleNormal="100" workbookViewId="0">
      <selection activeCell="Q1" sqref="Q1"/>
    </sheetView>
  </sheetViews>
  <sheetFormatPr defaultRowHeight="14.5" x14ac:dyDescent="0.35"/>
  <sheetData/>
  <sheetProtection algorithmName="SHA-512" hashValue="l5b+SwUI3iTsAyDKn6pAklDrd1Rb+9zRiagyK7c/3u4Wj9QJdcgX887tNMncZdB+KhToY7vyp4MysCwpUHdnzA==" saltValue="ChRtVNML15aH+ILCX4jBnw=="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Virtual School for Children in Care" ma:contentTypeID="0x0101004E1B537BC2B2AD43A5AF5311D732D3AAE100647F40790072254282ECBF5F6C3CA1DB" ma:contentTypeVersion="1767" ma:contentTypeDescription="" ma:contentTypeScope="" ma:versionID="00e9e35bf4828fa8155739e54567500c">
  <xsd:schema xmlns:xsd="http://www.w3.org/2001/XMLSchema" xmlns:xs="http://www.w3.org/2001/XMLSchema" xmlns:p="http://schemas.microsoft.com/office/2006/metadata/properties" xmlns:ns2="c5dbf80e-f509-45f6-9fe5-406e3eefabbb" xmlns:ns3="dac9d169-87c7-439a-9d3c-116151fb24e3" targetNamespace="http://schemas.microsoft.com/office/2006/metadata/properties" ma:root="true" ma:fieldsID="969199e7cc5113b5947c789607f591e0" ns2:_="" ns3:_="">
    <xsd:import namespace="c5dbf80e-f509-45f6-9fe5-406e3eefabbb"/>
    <xsd:import namespace="dac9d169-87c7-439a-9d3c-116151fb24e3"/>
    <xsd:element name="properties">
      <xsd:complexType>
        <xsd:sequence>
          <xsd:element name="documentManagement">
            <xsd:complexType>
              <xsd:all>
                <xsd:element ref="ns2:hc632fe273cb498aa970207d30c3b1d8" minOccurs="0"/>
                <xsd:element ref="ns2:TaxCatchAll" minOccurs="0"/>
                <xsd:element ref="ns2:TaxCatchAllLabel" minOccurs="0"/>
                <xsd:element ref="ns2:Item_x0020_ID" minOccurs="0"/>
                <xsd:element ref="ns2:Active_x0020_Document" minOccurs="0"/>
                <xsd:element ref="ns2:ad12e5300b7543dba4718901bd0b4d26" minOccurs="0"/>
                <xsd:element ref="ns2:eeadced8a35a499eaa6ae428604d987c"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dbf80e-f509-45f6-9fe5-406e3eefabbb" elementFormDefault="qualified">
    <xsd:import namespace="http://schemas.microsoft.com/office/2006/documentManagement/types"/>
    <xsd:import namespace="http://schemas.microsoft.com/office/infopath/2007/PartnerControls"/>
    <xsd:element name="hc632fe273cb498aa970207d30c3b1d8" ma:index="8" nillable="true" ma:taxonomy="true" ma:internalName="hc632fe273cb498aa970207d30c3b1d8" ma:taxonomyFieldName="Document_x0020_Type" ma:displayName="Document Type" ma:default="" ma:fieldId="{1c632fe2-73cb-498a-a970-207d30c3b1d8}" ma:sspId="3c5dbf34-c73a-430c-9290-9174ad787734" ma:termSetId="b599ea14-30b5-458d-8ef2-998774c2af3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4d4a312c-8bfd-4205-9607-3e85c687ffc4}" ma:internalName="TaxCatchAll" ma:showField="CatchAllData" ma:web="dac9d169-87c7-439a-9d3c-116151fb24e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4d4a312c-8bfd-4205-9607-3e85c687ffc4}" ma:internalName="TaxCatchAllLabel" ma:readOnly="true" ma:showField="CatchAllDataLabel" ma:web="dac9d169-87c7-439a-9d3c-116151fb24e3">
      <xsd:complexType>
        <xsd:complexContent>
          <xsd:extension base="dms:MultiChoiceLookup">
            <xsd:sequence>
              <xsd:element name="Value" type="dms:Lookup" maxOccurs="unbounded" minOccurs="0" nillable="true"/>
            </xsd:sequence>
          </xsd:extension>
        </xsd:complexContent>
      </xsd:complexType>
    </xsd:element>
    <xsd:element name="Item_x0020_ID" ma:index="12" nillable="true" ma:displayName="Item ID" ma:internalName="Item_x0020_ID">
      <xsd:simpleType>
        <xsd:restriction base="dms:Text">
          <xsd:maxLength value="255"/>
        </xsd:restriction>
      </xsd:simpleType>
    </xsd:element>
    <xsd:element name="Active_x0020_Document" ma:index="13" nillable="true" ma:displayName="Active Document" ma:default="1" ma:internalName="Active_x0020_Document">
      <xsd:simpleType>
        <xsd:restriction base="dms:Boolean"/>
      </xsd:simpleType>
    </xsd:element>
    <xsd:element name="ad12e5300b7543dba4718901bd0b4d26" ma:index="14" ma:taxonomy="true" ma:internalName="ad12e5300b7543dba4718901bd0b4d26" ma:taxonomyFieldName="Virtual_x0020_School_x0020_for_x0020_Children_x0020_in_x0020_Care" ma:displayName="Virtual School for Children in Care" ma:readOnly="false" ma:default="" ma:fieldId="{ad12e530-0b75-43db-a471-8901bd0b4d26}" ma:sspId="3c5dbf34-c73a-430c-9290-9174ad787734" ma:termSetId="f64eb736-13c1-4f19-814c-82c549873d00" ma:anchorId="00000000-0000-0000-0000-000000000000" ma:open="false" ma:isKeyword="false">
      <xsd:complexType>
        <xsd:sequence>
          <xsd:element ref="pc:Terms" minOccurs="0" maxOccurs="1"/>
        </xsd:sequence>
      </xsd:complexType>
    </xsd:element>
    <xsd:element name="eeadced8a35a499eaa6ae428604d987c" ma:index="16" nillable="true" ma:taxonomy="true" ma:internalName="eeadced8a35a499eaa6ae428604d987c" ma:taxonomyFieldName="Financial_x0020_Year" ma:displayName="Financial Year" ma:default="" ma:fieldId="{eeadced8-a35a-499e-aa6a-e428604d987c}" ma:sspId="3c5dbf34-c73a-430c-9290-9174ad787734" ma:termSetId="7d71bb9a-de29-4fe1-ae9a-43907322fcf5"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ac9d169-87c7-439a-9d3c-116151fb24e3" elementFormDefault="qualified">
    <xsd:import namespace="http://schemas.microsoft.com/office/2006/documentManagement/types"/>
    <xsd:import namespace="http://schemas.microsoft.com/office/infopath/2007/PartnerControls"/>
    <xsd:element name="_dlc_DocId" ma:index="18" nillable="true" ma:displayName="Document ID Value" ma:description="The value of the document ID assigned to this item." ma:internalName="_dlc_DocId" ma:readOnly="true">
      <xsd:simpleType>
        <xsd:restriction base="dms:Text"/>
      </xsd:simpleType>
    </xsd:element>
    <xsd:element name="_dlc_DocIdUrl" ma:index="1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3c5dbf34-c73a-430c-9290-9174ad787734" ContentTypeId="0x0101004E1B537BC2B2AD43A5AF5311D732D3AA"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Item_x0020_ID xmlns="c5dbf80e-f509-45f6-9fe5-406e3eefabbb" xsi:nil="true"/>
    <Active_x0020_Document xmlns="c5dbf80e-f509-45f6-9fe5-406e3eefabbb">true</Active_x0020_Document>
    <TaxCatchAll xmlns="c5dbf80e-f509-45f6-9fe5-406e3eefabbb" xsi:nil="true"/>
    <ad12e5300b7543dba4718901bd0b4d26 xmlns="c5dbf80e-f509-45f6-9fe5-406e3eefabbb">
      <Terms xmlns="http://schemas.microsoft.com/office/infopath/2007/PartnerControls"/>
    </ad12e5300b7543dba4718901bd0b4d26>
    <hc632fe273cb498aa970207d30c3b1d8 xmlns="c5dbf80e-f509-45f6-9fe5-406e3eefabbb">
      <Terms xmlns="http://schemas.microsoft.com/office/infopath/2007/PartnerControls"/>
    </hc632fe273cb498aa970207d30c3b1d8>
    <eeadced8a35a499eaa6ae428604d987c xmlns="c5dbf80e-f509-45f6-9fe5-406e3eefabbb">
      <Terms xmlns="http://schemas.microsoft.com/office/infopath/2007/PartnerControls"/>
    </eeadced8a35a499eaa6ae428604d987c>
    <_dlc_DocId xmlns="dac9d169-87c7-439a-9d3c-116151fb24e3">EIHNDOCID-498695300-10870</_dlc_DocId>
    <_dlc_DocIdUrl xmlns="dac9d169-87c7-439a-9d3c-116151fb24e3">
      <Url>https://hants.sharepoint.com/sites/EIHN/VS/_layouts/15/DocIdRedir.aspx?ID=EIHNDOCID-498695300-10870</Url>
      <Description>EIHNDOCID-498695300-10870</Description>
    </_dlc_DocIdUrl>
  </documentManagement>
</p:properties>
</file>

<file path=customXml/itemProps1.xml><?xml version="1.0" encoding="utf-8"?>
<ds:datastoreItem xmlns:ds="http://schemas.openxmlformats.org/officeDocument/2006/customXml" ds:itemID="{1290F5D2-19E2-4888-8CAC-D0E065D8284F}"/>
</file>

<file path=customXml/itemProps2.xml><?xml version="1.0" encoding="utf-8"?>
<ds:datastoreItem xmlns:ds="http://schemas.openxmlformats.org/officeDocument/2006/customXml" ds:itemID="{BE1251DA-6DF9-4B85-9B55-82A0483D76BF}"/>
</file>

<file path=customXml/itemProps3.xml><?xml version="1.0" encoding="utf-8"?>
<ds:datastoreItem xmlns:ds="http://schemas.openxmlformats.org/officeDocument/2006/customXml" ds:itemID="{71595120-5538-4A8D-8527-E1BCBB5B8753}"/>
</file>

<file path=customXml/itemProps4.xml><?xml version="1.0" encoding="utf-8"?>
<ds:datastoreItem xmlns:ds="http://schemas.openxmlformats.org/officeDocument/2006/customXml" ds:itemID="{EF430D7F-CA22-4A55-B15E-C5F28B36C302}"/>
</file>

<file path=customXml/itemProps5.xml><?xml version="1.0" encoding="utf-8"?>
<ds:datastoreItem xmlns:ds="http://schemas.openxmlformats.org/officeDocument/2006/customXml" ds:itemID="{17880C92-354A-4BC4-A146-48B98E38738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Enter data here</vt:lpstr>
      <vt:lpstr>Explore individually here</vt:lpstr>
      <vt:lpstr>Individual child data tables</vt:lpstr>
      <vt:lpstr>Individual child visual charts</vt:lpstr>
      <vt:lpstr>Class data tables</vt:lpstr>
      <vt:lpstr>Class visual charts</vt:lpstr>
      <vt:lpstr>children</vt:lpstr>
    </vt:vector>
  </TitlesOfParts>
  <Company>Hampshire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Kenyon, Joanna</dc:creator>
  <cp:lastModifiedBy>Kenyon, Joanna</cp:lastModifiedBy>
  <dcterms:created xsi:type="dcterms:W3CDTF">2025-01-27T09:01:05Z</dcterms:created>
  <dcterms:modified xsi:type="dcterms:W3CDTF">2025-02-19T11:40:22Z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0x0101004E1B537BC2B2AD43A5AF5311D732D3AAE100647F40790072254282ECBF5F6C3CA1DB</vt:lpwstr>
  </property>
  <property fmtid="{D5CDD505-2E9C-101B-9397-08002B2CF9AE}" pid="3" name="_dlc_DocIdItemGuid">
    <vt:lpwstr>a13ed8ec-db0d-43d7-ab0e-8f7080f097ba</vt:lpwstr>
  </property>
</Properties>
</file>